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245" yWindow="-15" windowWidth="1029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E24" i="3"/>
  <c r="AE23"/>
  <c r="AB71" l="1"/>
  <c r="AB72"/>
  <c r="AB70"/>
  <c r="AC15"/>
  <c r="AY26" i="1" l="1"/>
  <c r="AV26"/>
  <c r="AY25"/>
  <c r="AV25"/>
  <c r="AY22"/>
  <c r="AV22"/>
  <c r="AY21"/>
  <c r="AV21"/>
  <c r="AY18"/>
  <c r="AV18"/>
  <c r="AV17"/>
  <c r="AY17"/>
  <c r="F54" i="3" l="1"/>
  <c r="G54"/>
  <c r="I54"/>
  <c r="J54"/>
  <c r="F48"/>
  <c r="G48"/>
  <c r="I48"/>
  <c r="J48"/>
  <c r="F43"/>
  <c r="F42" s="1"/>
  <c r="G43"/>
  <c r="I43"/>
  <c r="J43"/>
  <c r="G42" l="1"/>
  <c r="J42"/>
  <c r="I42"/>
  <c r="F31"/>
  <c r="G31"/>
  <c r="H31"/>
  <c r="I31"/>
  <c r="J31"/>
  <c r="F25"/>
  <c r="G25"/>
  <c r="H25"/>
  <c r="I25"/>
  <c r="J25"/>
  <c r="F64" l="1"/>
  <c r="G64"/>
  <c r="I64"/>
  <c r="Y46"/>
  <c r="AA52"/>
  <c r="AA59"/>
  <c r="AA69" s="1"/>
  <c r="AB69" s="1"/>
  <c r="V60"/>
  <c r="AA60"/>
  <c r="AA62"/>
  <c r="AA63"/>
  <c r="H10"/>
  <c r="I10"/>
  <c r="J10"/>
  <c r="AA7"/>
  <c r="Z7"/>
  <c r="Y7"/>
  <c r="X7"/>
  <c r="W7"/>
  <c r="V7"/>
  <c r="U7"/>
  <c r="T7"/>
  <c r="AA5"/>
  <c r="Z5"/>
  <c r="Y5"/>
  <c r="X5"/>
  <c r="W5"/>
  <c r="V5"/>
  <c r="U5"/>
  <c r="T5"/>
  <c r="I65" l="1"/>
  <c r="T14"/>
  <c r="T40"/>
  <c r="T39"/>
  <c r="X11"/>
  <c r="X40"/>
  <c r="X39"/>
  <c r="AA14"/>
  <c r="AA39"/>
  <c r="AA40"/>
  <c r="V12"/>
  <c r="V40"/>
  <c r="V39"/>
  <c r="Z46"/>
  <c r="Z40"/>
  <c r="Z39"/>
  <c r="W11"/>
  <c r="W40"/>
  <c r="W39"/>
  <c r="U54"/>
  <c r="U40"/>
  <c r="U39"/>
  <c r="Y11"/>
  <c r="Y40"/>
  <c r="Y39"/>
  <c r="AA61"/>
  <c r="AA58"/>
  <c r="AA53"/>
  <c r="AA56"/>
  <c r="Y47"/>
  <c r="W58"/>
  <c r="W57"/>
  <c r="AA48"/>
  <c r="AA10"/>
  <c r="AA55"/>
  <c r="AA51"/>
  <c r="AA47"/>
  <c r="AA45"/>
  <c r="AA41"/>
  <c r="AA35"/>
  <c r="AA31"/>
  <c r="AA27"/>
  <c r="AA23"/>
  <c r="AA19"/>
  <c r="AA15"/>
  <c r="AA11"/>
  <c r="AA42"/>
  <c r="AA36"/>
  <c r="AA32"/>
  <c r="AA28"/>
  <c r="AA24"/>
  <c r="AA20"/>
  <c r="AA16"/>
  <c r="AA12"/>
  <c r="AA49"/>
  <c r="AA46"/>
  <c r="AA37"/>
  <c r="AA29"/>
  <c r="AA25"/>
  <c r="AA21"/>
  <c r="AA17"/>
  <c r="AA13"/>
  <c r="AA43"/>
  <c r="AA33"/>
  <c r="AA57"/>
  <c r="AA54"/>
  <c r="AA50"/>
  <c r="AA44"/>
  <c r="AA38"/>
  <c r="AA34"/>
  <c r="AA30"/>
  <c r="AA26"/>
  <c r="AA22"/>
  <c r="AA18"/>
  <c r="Z59"/>
  <c r="Z56"/>
  <c r="Z54"/>
  <c r="Z52"/>
  <c r="Z50"/>
  <c r="Z48"/>
  <c r="Z45"/>
  <c r="Z43"/>
  <c r="Z41"/>
  <c r="Z37"/>
  <c r="Z35"/>
  <c r="Z33"/>
  <c r="Z31"/>
  <c r="Z29"/>
  <c r="Z27"/>
  <c r="Z25"/>
  <c r="Z23"/>
  <c r="Z21"/>
  <c r="Z19"/>
  <c r="Z17"/>
  <c r="Z15"/>
  <c r="Z13"/>
  <c r="Z11"/>
  <c r="Z63"/>
  <c r="Z61"/>
  <c r="Z58"/>
  <c r="Z55"/>
  <c r="Z53"/>
  <c r="Z49"/>
  <c r="Z44"/>
  <c r="Z42"/>
  <c r="Z38"/>
  <c r="Z36"/>
  <c r="Z34"/>
  <c r="Z32"/>
  <c r="Z30"/>
  <c r="Z28"/>
  <c r="Z26"/>
  <c r="Z24"/>
  <c r="Z22"/>
  <c r="Z20"/>
  <c r="Z18"/>
  <c r="Z16"/>
  <c r="Z14"/>
  <c r="Z12"/>
  <c r="Z51"/>
  <c r="Z47"/>
  <c r="Z10"/>
  <c r="Z62"/>
  <c r="Z60"/>
  <c r="Z57"/>
  <c r="Y57"/>
  <c r="V35"/>
  <c r="V19"/>
  <c r="V62"/>
  <c r="V51"/>
  <c r="V41"/>
  <c r="V23"/>
  <c r="V55"/>
  <c r="V45"/>
  <c r="V27"/>
  <c r="V31"/>
  <c r="V61"/>
  <c r="V54"/>
  <c r="V50"/>
  <c r="V44"/>
  <c r="V38"/>
  <c r="V34"/>
  <c r="V30"/>
  <c r="V26"/>
  <c r="V22"/>
  <c r="V18"/>
  <c r="V14"/>
  <c r="V15"/>
  <c r="V11"/>
  <c r="V10"/>
  <c r="V49"/>
  <c r="V43"/>
  <c r="V37"/>
  <c r="V33"/>
  <c r="V29"/>
  <c r="V25"/>
  <c r="V21"/>
  <c r="V17"/>
  <c r="V13"/>
  <c r="V57"/>
  <c r="V53"/>
  <c r="V63"/>
  <c r="V59"/>
  <c r="V58"/>
  <c r="V56"/>
  <c r="V52"/>
  <c r="V48"/>
  <c r="V47"/>
  <c r="V46"/>
  <c r="V42"/>
  <c r="V36"/>
  <c r="V32"/>
  <c r="V28"/>
  <c r="V24"/>
  <c r="V20"/>
  <c r="V16"/>
  <c r="U46"/>
  <c r="U43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45"/>
  <c r="U42"/>
  <c r="U47"/>
  <c r="U58"/>
  <c r="U44"/>
  <c r="U41"/>
  <c r="U10"/>
  <c r="U63"/>
  <c r="U62"/>
  <c r="U61"/>
  <c r="U60"/>
  <c r="U59"/>
  <c r="U57"/>
  <c r="U56"/>
  <c r="U55"/>
  <c r="U53"/>
  <c r="U52"/>
  <c r="U51"/>
  <c r="U50"/>
  <c r="U49"/>
  <c r="U48"/>
  <c r="T10"/>
  <c r="T45"/>
  <c r="T35"/>
  <c r="T31"/>
  <c r="T23"/>
  <c r="T11"/>
  <c r="T61"/>
  <c r="T58"/>
  <c r="T56"/>
  <c r="T52"/>
  <c r="T48"/>
  <c r="T46"/>
  <c r="T42"/>
  <c r="T36"/>
  <c r="T32"/>
  <c r="T28"/>
  <c r="T24"/>
  <c r="T20"/>
  <c r="T16"/>
  <c r="T12"/>
  <c r="T60"/>
  <c r="T55"/>
  <c r="T51"/>
  <c r="T41"/>
  <c r="T27"/>
  <c r="T19"/>
  <c r="T15"/>
  <c r="T62"/>
  <c r="T57"/>
  <c r="T53"/>
  <c r="T49"/>
  <c r="T43"/>
  <c r="T37"/>
  <c r="T33"/>
  <c r="T29"/>
  <c r="T25"/>
  <c r="T21"/>
  <c r="T17"/>
  <c r="T13"/>
  <c r="T63"/>
  <c r="T59"/>
  <c r="T54"/>
  <c r="T50"/>
  <c r="T47"/>
  <c r="T44"/>
  <c r="T38"/>
  <c r="T34"/>
  <c r="T30"/>
  <c r="T26"/>
  <c r="T22"/>
  <c r="T18"/>
  <c r="Y63"/>
  <c r="Y61"/>
  <c r="Y56"/>
  <c r="Y54"/>
  <c r="Y52"/>
  <c r="Y50"/>
  <c r="Y44"/>
  <c r="Y42"/>
  <c r="Y38"/>
  <c r="Y36"/>
  <c r="Y34"/>
  <c r="Y32"/>
  <c r="Y30"/>
  <c r="Y28"/>
  <c r="Y26"/>
  <c r="Y24"/>
  <c r="Y22"/>
  <c r="Y20"/>
  <c r="Y18"/>
  <c r="Y16"/>
  <c r="Y14"/>
  <c r="Y12"/>
  <c r="Y59"/>
  <c r="Y48"/>
  <c r="Y10"/>
  <c r="Y62"/>
  <c r="Y60"/>
  <c r="Y58"/>
  <c r="Y55"/>
  <c r="Y53"/>
  <c r="Y51"/>
  <c r="Y49"/>
  <c r="Y45"/>
  <c r="Y43"/>
  <c r="Y41"/>
  <c r="Y37"/>
  <c r="Y35"/>
  <c r="Y33"/>
  <c r="Y31"/>
  <c r="Y29"/>
  <c r="Y27"/>
  <c r="Y25"/>
  <c r="Y23"/>
  <c r="Y21"/>
  <c r="Y19"/>
  <c r="Y17"/>
  <c r="Y15"/>
  <c r="Y13"/>
  <c r="X17"/>
  <c r="X13"/>
  <c r="X62"/>
  <c r="X57"/>
  <c r="X56"/>
  <c r="X52"/>
  <c r="X44"/>
  <c r="X38"/>
  <c r="X34"/>
  <c r="X30"/>
  <c r="X26"/>
  <c r="X22"/>
  <c r="X18"/>
  <c r="X14"/>
  <c r="X61"/>
  <c r="X55"/>
  <c r="X51"/>
  <c r="X47"/>
  <c r="X43"/>
  <c r="X37"/>
  <c r="X33"/>
  <c r="X29"/>
  <c r="X25"/>
  <c r="X21"/>
  <c r="X10"/>
  <c r="X60"/>
  <c r="X54"/>
  <c r="X50"/>
  <c r="X46"/>
  <c r="X42"/>
  <c r="X36"/>
  <c r="X32"/>
  <c r="X28"/>
  <c r="X24"/>
  <c r="X20"/>
  <c r="X16"/>
  <c r="X12"/>
  <c r="X58"/>
  <c r="X48"/>
  <c r="X63"/>
  <c r="X59"/>
  <c r="X53"/>
  <c r="X49"/>
  <c r="X45"/>
  <c r="X41"/>
  <c r="X35"/>
  <c r="X31"/>
  <c r="X27"/>
  <c r="X23"/>
  <c r="X19"/>
  <c r="X15"/>
  <c r="W62"/>
  <c r="W61"/>
  <c r="W10"/>
  <c r="W63"/>
  <c r="W60"/>
  <c r="W59"/>
  <c r="W56"/>
  <c r="W55"/>
  <c r="W54"/>
  <c r="W53"/>
  <c r="W52"/>
  <c r="W51"/>
  <c r="W50"/>
  <c r="W49"/>
  <c r="W48"/>
  <c r="W47"/>
  <c r="W46"/>
  <c r="W45"/>
  <c r="W44"/>
  <c r="W43"/>
  <c r="W42"/>
  <c r="W41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E39" l="1"/>
  <c r="D39" s="1"/>
  <c r="C39" s="1"/>
  <c r="E40"/>
  <c r="D40" s="1"/>
  <c r="C40" s="1"/>
  <c r="E11"/>
  <c r="D11" s="1"/>
  <c r="C11" s="1"/>
  <c r="E19"/>
  <c r="D19" s="1"/>
  <c r="C19" s="1"/>
  <c r="E22"/>
  <c r="D22" s="1"/>
  <c r="C22" s="1"/>
  <c r="E41"/>
  <c r="D41" s="1"/>
  <c r="J60"/>
  <c r="C60" s="1"/>
  <c r="AD13" s="1"/>
  <c r="J63"/>
  <c r="C63" s="1"/>
  <c r="E23"/>
  <c r="D23" s="1"/>
  <c r="C23" s="1"/>
  <c r="H46"/>
  <c r="C46" s="1"/>
  <c r="J62"/>
  <c r="C62" s="1"/>
  <c r="E21"/>
  <c r="D21" s="1"/>
  <c r="C21" s="1"/>
  <c r="E16"/>
  <c r="D16" s="1"/>
  <c r="C16" s="1"/>
  <c r="E20"/>
  <c r="D20" s="1"/>
  <c r="C20" s="1"/>
  <c r="E32"/>
  <c r="D32" s="1"/>
  <c r="E36"/>
  <c r="D36" s="1"/>
  <c r="C36" s="1"/>
  <c r="H59"/>
  <c r="C59" s="1"/>
  <c r="H53"/>
  <c r="C53" s="1"/>
  <c r="E26"/>
  <c r="D26" s="1"/>
  <c r="C26" s="1"/>
  <c r="E27"/>
  <c r="D27" s="1"/>
  <c r="C27" s="1"/>
  <c r="H57"/>
  <c r="C57" s="1"/>
  <c r="E35"/>
  <c r="D35" s="1"/>
  <c r="E34"/>
  <c r="D34" s="1"/>
  <c r="H58"/>
  <c r="C58" s="1"/>
  <c r="H47"/>
  <c r="C47" s="1"/>
  <c r="E13"/>
  <c r="D13" s="1"/>
  <c r="C13" s="1"/>
  <c r="E29"/>
  <c r="D29" s="1"/>
  <c r="C29" s="1"/>
  <c r="E44"/>
  <c r="D44" s="1"/>
  <c r="E56"/>
  <c r="D56" s="1"/>
  <c r="H52"/>
  <c r="E50"/>
  <c r="D50" s="1"/>
  <c r="E38"/>
  <c r="E37"/>
  <c r="D37" s="1"/>
  <c r="E14"/>
  <c r="D14" s="1"/>
  <c r="C14" s="1"/>
  <c r="E30"/>
  <c r="E55"/>
  <c r="E15"/>
  <c r="D15" s="1"/>
  <c r="C15" s="1"/>
  <c r="E33"/>
  <c r="D33" s="1"/>
  <c r="E12"/>
  <c r="E24"/>
  <c r="D24" s="1"/>
  <c r="C24" s="1"/>
  <c r="E28"/>
  <c r="D28" s="1"/>
  <c r="C28" s="1"/>
  <c r="AE26" s="1"/>
  <c r="E51"/>
  <c r="E45"/>
  <c r="E49"/>
  <c r="H43" l="1"/>
  <c r="J61"/>
  <c r="J64" s="1"/>
  <c r="J65" s="1"/>
  <c r="C61"/>
  <c r="H54"/>
  <c r="C56"/>
  <c r="C50"/>
  <c r="C44"/>
  <c r="C41"/>
  <c r="C37"/>
  <c r="C35"/>
  <c r="C34"/>
  <c r="C33"/>
  <c r="C32"/>
  <c r="C52"/>
  <c r="H48"/>
  <c r="E43"/>
  <c r="E48"/>
  <c r="E54"/>
  <c r="D55"/>
  <c r="D30"/>
  <c r="D25" s="1"/>
  <c r="D45"/>
  <c r="D38"/>
  <c r="D31" s="1"/>
  <c r="E25"/>
  <c r="D12"/>
  <c r="C12" s="1"/>
  <c r="D49"/>
  <c r="D51"/>
  <c r="E31"/>
  <c r="AE20" l="1"/>
  <c r="AD14"/>
  <c r="H42"/>
  <c r="H64" s="1"/>
  <c r="E42"/>
  <c r="E64" s="1"/>
  <c r="C51"/>
  <c r="C49"/>
  <c r="C38"/>
  <c r="C30"/>
  <c r="D54"/>
  <c r="C55"/>
  <c r="D43"/>
  <c r="C45"/>
  <c r="D48"/>
  <c r="H7" i="2"/>
  <c r="H8"/>
  <c r="H9"/>
  <c r="C7"/>
  <c r="D7"/>
  <c r="E7"/>
  <c r="F7"/>
  <c r="C8"/>
  <c r="D8"/>
  <c r="E8"/>
  <c r="F8"/>
  <c r="C9"/>
  <c r="D9"/>
  <c r="E9"/>
  <c r="F9"/>
  <c r="H6"/>
  <c r="H65" i="3" l="1"/>
  <c r="AE19"/>
  <c r="D42"/>
  <c r="D64" s="1"/>
  <c r="C48"/>
  <c r="C54"/>
  <c r="C31"/>
  <c r="AD11" s="1"/>
  <c r="C25"/>
  <c r="AD10" s="1"/>
  <c r="C43"/>
  <c r="B9" i="2"/>
  <c r="I9" s="1"/>
  <c r="B8"/>
  <c r="I8" s="1"/>
  <c r="B7"/>
  <c r="I7" s="1"/>
  <c r="C42" i="3" l="1"/>
  <c r="F6" i="2"/>
  <c r="E6"/>
  <c r="D6"/>
  <c r="C6"/>
  <c r="R65" i="3"/>
  <c r="Z65" s="1"/>
  <c r="Z66" s="1"/>
  <c r="S65"/>
  <c r="AA65" s="1"/>
  <c r="M65"/>
  <c r="U65" s="1"/>
  <c r="U66" s="1"/>
  <c r="N65"/>
  <c r="V65" s="1"/>
  <c r="O65"/>
  <c r="W65" s="1"/>
  <c r="P65"/>
  <c r="X65" s="1"/>
  <c r="Q65"/>
  <c r="Y65" s="1"/>
  <c r="L65"/>
  <c r="T65" s="1"/>
  <c r="T66" s="1"/>
  <c r="AD12" l="1"/>
  <c r="AE27"/>
  <c r="AD15"/>
  <c r="AE12" s="1"/>
  <c r="C64"/>
  <c r="AE28" s="1"/>
  <c r="Y68"/>
  <c r="Y67"/>
  <c r="V68"/>
  <c r="V67"/>
  <c r="AA68"/>
  <c r="W68"/>
  <c r="AA67"/>
  <c r="W67"/>
  <c r="U68"/>
  <c r="U67"/>
  <c r="Z68"/>
  <c r="Z67"/>
  <c r="X68"/>
  <c r="T68"/>
  <c r="X67"/>
  <c r="T67"/>
  <c r="W66"/>
  <c r="AB66" s="1"/>
  <c r="W64"/>
  <c r="X66"/>
  <c r="X64"/>
  <c r="Y66"/>
  <c r="Y64"/>
  <c r="V66"/>
  <c r="V64"/>
  <c r="B6" i="2"/>
  <c r="I6" s="1"/>
  <c r="AA64" i="3"/>
  <c r="AA66"/>
  <c r="Z64"/>
  <c r="H10" i="2"/>
  <c r="G10"/>
  <c r="F10"/>
  <c r="E10"/>
  <c r="D10"/>
  <c r="C10"/>
  <c r="AB68" i="3" l="1"/>
  <c r="AE21"/>
  <c r="AE25"/>
  <c r="AB67"/>
  <c r="AE13"/>
  <c r="AE14"/>
  <c r="AE10"/>
  <c r="AE11"/>
  <c r="AE18"/>
  <c r="W73"/>
  <c r="X73"/>
  <c r="Z73"/>
  <c r="Y73"/>
  <c r="AA73"/>
  <c r="B10" i="2"/>
  <c r="I10"/>
  <c r="AE15" i="3" l="1"/>
  <c r="F10"/>
  <c r="F65" s="1"/>
  <c r="E18"/>
  <c r="G10"/>
  <c r="G65" s="1"/>
  <c r="E17"/>
  <c r="D18" l="1"/>
  <c r="C18" s="1"/>
  <c r="D17"/>
  <c r="C17" s="1"/>
  <c r="E10"/>
  <c r="E65" s="1"/>
  <c r="C10" l="1"/>
  <c r="C65" s="1"/>
  <c r="AE29" s="1"/>
  <c r="D10"/>
  <c r="D65" s="1"/>
  <c r="AE22" l="1"/>
</calcChain>
</file>

<file path=xl/sharedStrings.xml><?xml version="1.0" encoding="utf-8"?>
<sst xmlns="http://schemas.openxmlformats.org/spreadsheetml/2006/main" count="400" uniqueCount="231">
  <si>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</si>
  <si>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</si>
  <si>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</si>
  <si>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</si>
  <si>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</si>
  <si>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</si>
  <si>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</si>
  <si>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</si>
  <si>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</si>
  <si>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</si>
  <si>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</si>
  <si>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</si>
  <si>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</si>
  <si>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</si>
  <si>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</si>
  <si>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</si>
  <si>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</si>
  <si>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</si>
  <si>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</si>
  <si>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</si>
  <si>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</si>
  <si>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</si>
  <si>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</si>
  <si>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</si>
  <si>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</si>
  <si>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</si>
  <si>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</si>
  <si>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</si>
  <si>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</si>
  <si>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</si>
  <si>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</si>
  <si>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</si>
  <si>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</si>
  <si>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</si>
  <si>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</si>
  <si>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</si>
  <si>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</si>
  <si>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</si>
  <si>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</si>
  <si>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</si>
  <si>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</si>
  <si>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</si>
  <si>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</si>
  <si>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</si>
  <si>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</si>
  <si>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</si>
  <si>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</si>
  <si>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</si>
  <si>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</si>
  <si>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</si>
  <si>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</si>
  <si>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</si>
  <si>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</si>
  <si>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</si>
  <si>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</si>
  <si>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</si>
  <si>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</si>
  <si>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</si>
  <si>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</si>
  <si>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</si>
  <si>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</si>
  <si>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</si>
  <si>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</si>
  <si>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</si>
  <si>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</si>
  <si>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</si>
  <si>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</si>
  <si>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</si>
  <si>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</si>
  <si>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</si>
  <si>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</si>
  <si>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</si>
  <si>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</si>
  <si>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</si>
  <si>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</si>
  <si>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</si>
  <si>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</si>
  <si>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</si>
  <si>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</si>
  <si>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</si>
  <si>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</si>
  <si>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</si>
  <si>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</si>
  <si>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</si>
  <si>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</si>
  <si>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</si>
  <si>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</si>
  <si>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</si>
  <si>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</si>
  <si>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</si>
  <si>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</si>
  <si>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</si>
  <si>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</si>
  <si>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Элементы высшей математики</t>
  </si>
  <si>
    <t>ОП.00</t>
  </si>
  <si>
    <t>ОП.01</t>
  </si>
  <si>
    <t>ОП.02</t>
  </si>
  <si>
    <t>ОП.03</t>
  </si>
  <si>
    <t>ОП.04</t>
  </si>
  <si>
    <t>ОП.05</t>
  </si>
  <si>
    <t>Информационные технологии</t>
  </si>
  <si>
    <t>ОП.06</t>
  </si>
  <si>
    <t>ОП.07</t>
  </si>
  <si>
    <t>ОП.08</t>
  </si>
  <si>
    <t>Основы алгоритмизации и программирования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</si>
  <si>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</si>
  <si>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</si>
  <si>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</si>
  <si>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</si>
  <si>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</si>
  <si>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</si>
  <si>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</si>
  <si>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</si>
  <si>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</si>
  <si>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</si>
  <si>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</si>
  <si>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</si>
  <si>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</si>
  <si>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</si>
  <si>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</si>
  <si>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</si>
  <si>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</si>
  <si>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</si>
  <si>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</si>
  <si>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</si>
  <si>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</si>
  <si>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</si>
  <si>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</si>
  <si>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</si>
  <si>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</si>
  <si>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</si>
  <si>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Операционные системы и среды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</si>
  <si>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</si>
  <si>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</si>
  <si>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</si>
  <si>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</si>
  <si>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</si>
  <si>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</si>
  <si>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</si>
  <si>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</si>
  <si>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</si>
  <si>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</si>
  <si>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</si>
  <si>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</si>
  <si>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</si>
  <si>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</si>
  <si>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</si>
  <si>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</si>
  <si>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</si>
  <si>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</si>
  <si>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</si>
  <si>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</si>
  <si>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</si>
  <si>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</si>
  <si>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</si>
  <si>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</si>
  <si>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</si>
  <si>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</si>
  <si>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</si>
  <si>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</si>
  <si>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</si>
  <si>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</si>
  <si>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Дискретная математика</t>
  </si>
  <si>
    <t>Инженерная компьютерная графика</t>
  </si>
  <si>
    <t>Основы электротехники и электронной техники</t>
  </si>
  <si>
    <t>Метрология и электротехнические измерения</t>
  </si>
  <si>
    <t>Профессиональный цикл</t>
  </si>
  <si>
    <t>ПМ.01</t>
  </si>
  <si>
    <t>Проектирование цифровых систем</t>
  </si>
  <si>
    <t>МДК.01.01</t>
  </si>
  <si>
    <t>МДК.01.02</t>
  </si>
  <si>
    <t>Основы проектирования цифровой техники</t>
  </si>
  <si>
    <t>Разработка и прототипирование цифровых систем</t>
  </si>
  <si>
    <t>УП.01</t>
  </si>
  <si>
    <t>ПП.01</t>
  </si>
  <si>
    <t>ПМ.02</t>
  </si>
  <si>
    <t>Проектирование управляющих программ компьютерных систем и комплексов</t>
  </si>
  <si>
    <t>МДК.02.01</t>
  </si>
  <si>
    <t>МДК.02.02</t>
  </si>
  <si>
    <t>МДК.02.03</t>
  </si>
  <si>
    <t>Микропроцессорные системы</t>
  </si>
  <si>
    <t>Программирование микроконтроллеров</t>
  </si>
  <si>
    <t>Разработка прикладных приложений</t>
  </si>
  <si>
    <t>УП.02</t>
  </si>
  <si>
    <t>УП.03</t>
  </si>
  <si>
    <t>ПП.02</t>
  </si>
  <si>
    <t>ПМ.03</t>
  </si>
  <si>
    <t>Техническое обслуживание и ремонт компьютерных систем и комплексов</t>
  </si>
  <si>
    <t>МДК.03.01</t>
  </si>
  <si>
    <t>МДК.03.02</t>
  </si>
  <si>
    <t>ПП.03</t>
  </si>
  <si>
    <t>Техническое обслуживание и ремонт аппаратной части компьютерных систем и комплексов</t>
  </si>
  <si>
    <t>Настройка и обеспечение функционирования программных средств компьютерных систем и комплексов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</si>
  <si>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</si>
  <si>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</si>
  <si>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</si>
  <si>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</si>
  <si>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</si>
  <si>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</si>
  <si>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</si>
  <si>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-, -, -, -, -, ДЗ</t>
  </si>
  <si>
    <t>З, З, З, З, З, ДЗ</t>
  </si>
  <si>
    <t>0/5/0</t>
  </si>
  <si>
    <t>0/14/3</t>
  </si>
  <si>
    <t>ОП.09</t>
  </si>
  <si>
    <t>ОП.10</t>
  </si>
  <si>
    <t>Правовое обеспечение профессиональной деятельности</t>
  </si>
  <si>
    <t>Экономика отрасли</t>
  </si>
  <si>
    <t>0/4/6</t>
  </si>
  <si>
    <t>0/23/9</t>
  </si>
  <si>
    <t>0/9/4</t>
  </si>
  <si>
    <t>0/32/13</t>
  </si>
  <si>
    <t>Основы безопасности и защиты Родины</t>
  </si>
  <si>
    <t>ФГОС</t>
  </si>
  <si>
    <t>ПООП</t>
  </si>
  <si>
    <t>Вар. (ч)</t>
  </si>
  <si>
    <t>Вар. (%)</t>
  </si>
  <si>
    <t>ИТОГО</t>
  </si>
  <si>
    <t>Факт.</t>
  </si>
  <si>
    <t>УД и ПМ,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</si>
  <si>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</si>
  <si>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</si>
  <si>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</si>
  <si>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</si>
  <si>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Практика, не менее</t>
  </si>
  <si>
    <t>Вар. ч. (% от всего), не менее</t>
  </si>
  <si>
    <t>УЗ+Практика (% от уч. циклов), не менее</t>
  </si>
  <si>
    <t>Объем на БЖД, не менее</t>
  </si>
  <si>
    <t>Самостоятельная работа (% от циклов)</t>
  </si>
  <si>
    <t>Практико-ориентированность (%)</t>
  </si>
  <si>
    <t>Практика (% от П.00)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</si>
</sst>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9" fillId="0" borderId="0" xfId="0" applyFont="1"/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2" xfId="0" applyFont="1" applyBorder="1" applyProtection="1"/>
    <xf numFmtId="0" fontId="3" fillId="0" borderId="12" xfId="0" applyFont="1" applyFill="1" applyBorder="1" applyAlignment="1">
      <alignment horizontal="center" vertical="top"/>
    </xf>
    <xf numFmtId="0" fontId="4" fillId="0" borderId="0" xfId="0" applyFont="1" applyFill="1"/>
    <xf numFmtId="0" fontId="2" fillId="0" borderId="12" xfId="0" applyFont="1" applyFill="1" applyBorder="1" applyAlignment="1">
      <alignment horizontal="center"/>
    </xf>
    <xf numFmtId="0" fontId="3" fillId="0" borderId="12" xfId="0" applyFont="1" applyFill="1" applyBorder="1" applyAlignment="1" applyProtection="1">
      <alignment horizontal="center" vertical="top"/>
      <protection locked="0"/>
    </xf>
    <xf numFmtId="0" fontId="2" fillId="0" borderId="12" xfId="0" applyFont="1" applyFill="1" applyBorder="1" applyAlignment="1">
      <alignment horizontal="center" vertical="top"/>
    </xf>
    <xf numFmtId="0" fontId="2" fillId="0" borderId="0" xfId="0" applyFont="1" applyFill="1"/>
    <xf numFmtId="0" fontId="3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0" fontId="4" fillId="0" borderId="0" xfId="0" applyFont="1" applyFill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 applyProtection="1">
      <alignment horizontal="right" vertical="top"/>
      <protection locked="0"/>
    </xf>
    <xf numFmtId="0" fontId="9" fillId="2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27" xfId="0" applyFont="1" applyFill="1" applyBorder="1" applyAlignment="1">
      <alignment horizontal="center" vertical="center" textRotation="90"/>
    </xf>
    <xf numFmtId="0" fontId="7" fillId="2" borderId="19" xfId="0" applyFont="1" applyFill="1" applyBorder="1" applyAlignment="1">
      <alignment horizontal="center" vertical="center" textRotation="90"/>
    </xf>
    <xf numFmtId="0" fontId="8" fillId="2" borderId="12" xfId="0" applyFont="1" applyFill="1" applyBorder="1" applyAlignment="1">
      <alignment horizontal="right" vertical="top" wrapText="1"/>
    </xf>
    <xf numFmtId="0" fontId="7" fillId="2" borderId="12" xfId="0" applyFont="1" applyFill="1" applyBorder="1" applyAlignment="1" applyProtection="1">
      <alignment horizontal="right" vertical="top" wrapText="1"/>
      <protection locked="0"/>
    </xf>
    <xf numFmtId="0" fontId="7" fillId="2" borderId="12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/>
    <xf numFmtId="0" fontId="9" fillId="0" borderId="0" xfId="0" applyFont="1" applyAlignment="1">
      <alignment horizontal="center"/>
    </xf>
    <xf numFmtId="0" fontId="7" fillId="3" borderId="12" xfId="0" applyFont="1" applyFill="1" applyBorder="1" applyAlignment="1" applyProtection="1">
      <alignment horizontal="right" vertical="top" wrapText="1"/>
      <protection locked="0"/>
    </xf>
    <xf numFmtId="0" fontId="12" fillId="0" borderId="0" xfId="0" applyFont="1"/>
    <xf numFmtId="0" fontId="13" fillId="0" borderId="2" xfId="0" applyFont="1" applyBorder="1"/>
    <xf numFmtId="0" fontId="14" fillId="0" borderId="0" xfId="0" applyFont="1"/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2" xfId="0" applyFont="1" applyBorder="1" applyAlignment="1">
      <alignment horizontal="center" vertical="top"/>
    </xf>
    <xf numFmtId="0" fontId="13" fillId="0" borderId="19" xfId="0" applyFont="1" applyBorder="1" applyAlignment="1">
      <alignment horizontal="center" vertical="top"/>
    </xf>
    <xf numFmtId="0" fontId="13" fillId="0" borderId="20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2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9" fillId="0" borderId="18" xfId="0" applyFont="1" applyBorder="1"/>
    <xf numFmtId="0" fontId="9" fillId="0" borderId="12" xfId="0" applyFont="1" applyBorder="1" applyAlignment="1">
      <alignment horizontal="center"/>
    </xf>
    <xf numFmtId="0" fontId="7" fillId="3" borderId="12" xfId="0" applyFont="1" applyFill="1" applyBorder="1" applyAlignment="1">
      <alignment horizontal="right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top"/>
      <protection locked="0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7" fillId="4" borderId="12" xfId="0" applyFont="1" applyFill="1" applyBorder="1" applyAlignment="1" applyProtection="1">
      <alignment horizontal="right" vertical="top" wrapText="1"/>
      <protection locked="0"/>
    </xf>
    <xf numFmtId="0" fontId="8" fillId="4" borderId="12" xfId="0" applyFont="1" applyFill="1" applyBorder="1" applyAlignment="1">
      <alignment horizontal="right" vertical="top" wrapText="1"/>
    </xf>
    <xf numFmtId="0" fontId="16" fillId="0" borderId="12" xfId="0" applyFont="1" applyFill="1" applyBorder="1" applyAlignment="1">
      <alignment vertical="top" wrapText="1"/>
    </xf>
    <xf numFmtId="49" fontId="16" fillId="0" borderId="12" xfId="0" applyNumberFormat="1" applyFont="1" applyFill="1" applyBorder="1" applyAlignment="1">
      <alignment horizontal="center" vertical="top" wrapText="1"/>
    </xf>
    <xf numFmtId="0" fontId="17" fillId="2" borderId="12" xfId="0" applyFont="1" applyFill="1" applyBorder="1" applyAlignment="1" applyProtection="1">
      <alignment horizontal="right" vertical="top" wrapText="1"/>
      <protection locked="0"/>
    </xf>
    <xf numFmtId="0" fontId="17" fillId="3" borderId="12" xfId="0" applyFont="1" applyFill="1" applyBorder="1" applyAlignment="1" applyProtection="1">
      <alignment horizontal="right" vertical="top" wrapText="1"/>
      <protection locked="0"/>
    </xf>
    <xf numFmtId="0" fontId="16" fillId="0" borderId="12" xfId="0" applyFont="1" applyFill="1" applyBorder="1" applyAlignment="1" applyProtection="1">
      <alignment horizontal="right" vertical="top" wrapText="1"/>
      <protection locked="0"/>
    </xf>
    <xf numFmtId="0" fontId="16" fillId="0" borderId="0" xfId="0" applyFont="1" applyFill="1" applyAlignment="1">
      <alignment wrapText="1"/>
    </xf>
    <xf numFmtId="0" fontId="18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 applyProtection="1">
      <alignment horizontal="center" vertical="top"/>
      <protection locked="0"/>
    </xf>
    <xf numFmtId="0" fontId="2" fillId="0" borderId="14" xfId="0" applyFont="1" applyFill="1" applyBorder="1" applyAlignment="1">
      <alignment horizontal="center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 applyAlignment="1" applyProtection="1">
      <alignment horizontal="right" vertical="top" wrapText="1"/>
      <protection locked="0"/>
    </xf>
    <xf numFmtId="164" fontId="2" fillId="0" borderId="12" xfId="0" applyNumberFormat="1" applyFont="1" applyFill="1" applyBorder="1" applyAlignment="1" applyProtection="1">
      <alignment horizontal="righ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12" xfId="0" applyFont="1" applyFill="1" applyBorder="1" applyAlignment="1" applyProtection="1">
      <alignment horizontal="right" vertical="top" wrapText="1"/>
      <protection locked="0"/>
    </xf>
    <xf numFmtId="164" fontId="18" fillId="0" borderId="12" xfId="0" applyNumberFormat="1" applyFont="1" applyFill="1" applyBorder="1" applyAlignment="1" applyProtection="1">
      <alignment horizontal="right" vertical="top" wrapText="1"/>
      <protection locked="0"/>
    </xf>
    <xf numFmtId="0" fontId="2" fillId="0" borderId="14" xfId="0" applyFont="1" applyFill="1" applyBorder="1" applyAlignment="1" applyProtection="1">
      <alignment horizontal="right" vertical="top" wrapText="1"/>
      <protection locked="0"/>
    </xf>
    <xf numFmtId="0" fontId="2" fillId="0" borderId="12" xfId="0" applyFont="1" applyFill="1" applyBorder="1" applyAlignment="1">
      <alignment wrapText="1"/>
    </xf>
    <xf numFmtId="9" fontId="2" fillId="0" borderId="12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 applyAlignment="1">
      <alignment wrapText="1"/>
    </xf>
    <xf numFmtId="0" fontId="19" fillId="0" borderId="0" xfId="0" applyFont="1" applyFill="1" applyBorder="1" applyAlignment="1" applyProtection="1">
      <alignment horizontal="right" vertical="top" wrapText="1"/>
      <protection locked="0"/>
    </xf>
    <xf numFmtId="0" fontId="18" fillId="0" borderId="0" xfId="0" applyFont="1" applyFill="1" applyBorder="1" applyAlignment="1">
      <alignment horizontal="right" vertical="top" wrapText="1"/>
    </xf>
    <xf numFmtId="0" fontId="18" fillId="0" borderId="12" xfId="0" applyFont="1" applyFill="1" applyBorder="1" applyAlignment="1">
      <alignment horizontal="right" vertical="top"/>
    </xf>
    <xf numFmtId="0" fontId="18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 applyProtection="1">
      <alignment horizontal="right" vertical="top"/>
      <protection locked="0"/>
    </xf>
    <xf numFmtId="0" fontId="18" fillId="0" borderId="12" xfId="0" applyFont="1" applyFill="1" applyBorder="1" applyAlignment="1" applyProtection="1">
      <alignment horizontal="right" vertical="top"/>
      <protection locked="0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4" xfId="0" applyFont="1" applyBorder="1" applyAlignment="1">
      <alignment horizontal="center" vertical="center" textRotation="90"/>
    </xf>
    <xf numFmtId="0" fontId="13" fillId="0" borderId="25" xfId="0" applyFont="1" applyBorder="1" applyAlignment="1">
      <alignment horizontal="center" vertical="center" textRotation="90"/>
    </xf>
    <xf numFmtId="0" fontId="13" fillId="0" borderId="26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29" xfId="0" applyFont="1" applyFill="1" applyBorder="1" applyAlignment="1" applyProtection="1">
      <alignment horizontal="center" vertical="top" wrapText="1"/>
      <protection locked="0"/>
    </xf>
    <xf numFmtId="0" fontId="4" fillId="0" borderId="22" xfId="0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7" xfId="0" applyFont="1" applyFill="1" applyBorder="1" applyAlignment="1">
      <alignment horizontal="center" vertical="center" textRotation="90"/>
    </xf>
    <xf numFmtId="0" fontId="2" fillId="0" borderId="19" xfId="0" applyFont="1" applyFill="1" applyBorder="1" applyAlignment="1">
      <alignment horizontal="center" vertical="center" textRotation="90"/>
    </xf>
    <xf numFmtId="0" fontId="2" fillId="0" borderId="1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/>
    </xf>
    <xf numFmtId="0" fontId="2" fillId="0" borderId="30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1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9" xfId="0" applyFont="1" applyFill="1" applyBorder="1" applyAlignment="1">
      <alignment horizontal="center" vertical="center" textRotation="90" wrapText="1"/>
    </xf>
    <xf numFmtId="0" fontId="2" fillId="0" borderId="22" xfId="0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43" customWidth="1"/>
    <col min="54" max="56" width="3.7109375" style="43" customWidth="1"/>
    <col min="57" max="250" width="9.140625" style="43"/>
    <col min="251" max="304" width="3.7109375" style="43" customWidth="1"/>
    <col min="305" max="305" width="5.7109375" style="43" customWidth="1"/>
    <col min="306" max="306" width="3.7109375" style="43" customWidth="1"/>
    <col min="307" max="308" width="8.7109375" style="43" customWidth="1"/>
    <col min="309" max="309" width="3.7109375" style="43" customWidth="1"/>
    <col min="310" max="310" width="5.7109375" style="43" customWidth="1"/>
    <col min="311" max="312" width="3.7109375" style="43" customWidth="1"/>
    <col min="313" max="506" width="9.140625" style="43"/>
    <col min="507" max="560" width="3.7109375" style="43" customWidth="1"/>
    <col min="561" max="561" width="5.7109375" style="43" customWidth="1"/>
    <col min="562" max="562" width="3.7109375" style="43" customWidth="1"/>
    <col min="563" max="564" width="8.7109375" style="43" customWidth="1"/>
    <col min="565" max="565" width="3.7109375" style="43" customWidth="1"/>
    <col min="566" max="566" width="5.7109375" style="43" customWidth="1"/>
    <col min="567" max="568" width="3.7109375" style="43" customWidth="1"/>
    <col min="569" max="762" width="9.140625" style="43"/>
    <col min="763" max="816" width="3.7109375" style="43" customWidth="1"/>
    <col min="817" max="817" width="5.7109375" style="43" customWidth="1"/>
    <col min="818" max="818" width="3.7109375" style="43" customWidth="1"/>
    <col min="819" max="820" width="8.7109375" style="43" customWidth="1"/>
    <col min="821" max="821" width="3.7109375" style="43" customWidth="1"/>
    <col min="822" max="822" width="5.7109375" style="43" customWidth="1"/>
    <col min="823" max="824" width="3.7109375" style="43" customWidth="1"/>
    <col min="825" max="1018" width="9.140625" style="43"/>
    <col min="1019" max="1072" width="3.7109375" style="43" customWidth="1"/>
    <col min="1073" max="1073" width="5.7109375" style="43" customWidth="1"/>
    <col min="1074" max="1074" width="3.7109375" style="43" customWidth="1"/>
    <col min="1075" max="1076" width="8.7109375" style="43" customWidth="1"/>
    <col min="1077" max="1077" width="3.7109375" style="43" customWidth="1"/>
    <col min="1078" max="1078" width="5.7109375" style="43" customWidth="1"/>
    <col min="1079" max="1080" width="3.7109375" style="43" customWidth="1"/>
    <col min="1081" max="1274" width="9.140625" style="43"/>
    <col min="1275" max="1328" width="3.7109375" style="43" customWidth="1"/>
    <col min="1329" max="1329" width="5.7109375" style="43" customWidth="1"/>
    <col min="1330" max="1330" width="3.7109375" style="43" customWidth="1"/>
    <col min="1331" max="1332" width="8.7109375" style="43" customWidth="1"/>
    <col min="1333" max="1333" width="3.7109375" style="43" customWidth="1"/>
    <col min="1334" max="1334" width="5.7109375" style="43" customWidth="1"/>
    <col min="1335" max="1336" width="3.7109375" style="43" customWidth="1"/>
    <col min="1337" max="1530" width="9.140625" style="43"/>
    <col min="1531" max="1584" width="3.7109375" style="43" customWidth="1"/>
    <col min="1585" max="1585" width="5.7109375" style="43" customWidth="1"/>
    <col min="1586" max="1586" width="3.7109375" style="43" customWidth="1"/>
    <col min="1587" max="1588" width="8.7109375" style="43" customWidth="1"/>
    <col min="1589" max="1589" width="3.7109375" style="43" customWidth="1"/>
    <col min="1590" max="1590" width="5.7109375" style="43" customWidth="1"/>
    <col min="1591" max="1592" width="3.7109375" style="43" customWidth="1"/>
    <col min="1593" max="1786" width="9.140625" style="43"/>
    <col min="1787" max="1840" width="3.7109375" style="43" customWidth="1"/>
    <col min="1841" max="1841" width="5.7109375" style="43" customWidth="1"/>
    <col min="1842" max="1842" width="3.7109375" style="43" customWidth="1"/>
    <col min="1843" max="1844" width="8.7109375" style="43" customWidth="1"/>
    <col min="1845" max="1845" width="3.7109375" style="43" customWidth="1"/>
    <col min="1846" max="1846" width="5.7109375" style="43" customWidth="1"/>
    <col min="1847" max="1848" width="3.7109375" style="43" customWidth="1"/>
    <col min="1849" max="2042" width="9.140625" style="43"/>
    <col min="2043" max="2096" width="3.7109375" style="43" customWidth="1"/>
    <col min="2097" max="2097" width="5.7109375" style="43" customWidth="1"/>
    <col min="2098" max="2098" width="3.7109375" style="43" customWidth="1"/>
    <col min="2099" max="2100" width="8.7109375" style="43" customWidth="1"/>
    <col min="2101" max="2101" width="3.7109375" style="43" customWidth="1"/>
    <col min="2102" max="2102" width="5.7109375" style="43" customWidth="1"/>
    <col min="2103" max="2104" width="3.7109375" style="43" customWidth="1"/>
    <col min="2105" max="2298" width="9.140625" style="43"/>
    <col min="2299" max="2352" width="3.7109375" style="43" customWidth="1"/>
    <col min="2353" max="2353" width="5.7109375" style="43" customWidth="1"/>
    <col min="2354" max="2354" width="3.7109375" style="43" customWidth="1"/>
    <col min="2355" max="2356" width="8.7109375" style="43" customWidth="1"/>
    <col min="2357" max="2357" width="3.7109375" style="43" customWidth="1"/>
    <col min="2358" max="2358" width="5.7109375" style="43" customWidth="1"/>
    <col min="2359" max="2360" width="3.7109375" style="43" customWidth="1"/>
    <col min="2361" max="2554" width="9.140625" style="43"/>
    <col min="2555" max="2608" width="3.7109375" style="43" customWidth="1"/>
    <col min="2609" max="2609" width="5.7109375" style="43" customWidth="1"/>
    <col min="2610" max="2610" width="3.7109375" style="43" customWidth="1"/>
    <col min="2611" max="2612" width="8.7109375" style="43" customWidth="1"/>
    <col min="2613" max="2613" width="3.7109375" style="43" customWidth="1"/>
    <col min="2614" max="2614" width="5.7109375" style="43" customWidth="1"/>
    <col min="2615" max="2616" width="3.7109375" style="43" customWidth="1"/>
    <col min="2617" max="2810" width="9.140625" style="43"/>
    <col min="2811" max="2864" width="3.7109375" style="43" customWidth="1"/>
    <col min="2865" max="2865" width="5.7109375" style="43" customWidth="1"/>
    <col min="2866" max="2866" width="3.7109375" style="43" customWidth="1"/>
    <col min="2867" max="2868" width="8.7109375" style="43" customWidth="1"/>
    <col min="2869" max="2869" width="3.7109375" style="43" customWidth="1"/>
    <col min="2870" max="2870" width="5.7109375" style="43" customWidth="1"/>
    <col min="2871" max="2872" width="3.7109375" style="43" customWidth="1"/>
    <col min="2873" max="3066" width="9.140625" style="43"/>
    <col min="3067" max="3120" width="3.7109375" style="43" customWidth="1"/>
    <col min="3121" max="3121" width="5.7109375" style="43" customWidth="1"/>
    <col min="3122" max="3122" width="3.7109375" style="43" customWidth="1"/>
    <col min="3123" max="3124" width="8.7109375" style="43" customWidth="1"/>
    <col min="3125" max="3125" width="3.7109375" style="43" customWidth="1"/>
    <col min="3126" max="3126" width="5.7109375" style="43" customWidth="1"/>
    <col min="3127" max="3128" width="3.7109375" style="43" customWidth="1"/>
    <col min="3129" max="3322" width="9.140625" style="43"/>
    <col min="3323" max="3376" width="3.7109375" style="43" customWidth="1"/>
    <col min="3377" max="3377" width="5.7109375" style="43" customWidth="1"/>
    <col min="3378" max="3378" width="3.7109375" style="43" customWidth="1"/>
    <col min="3379" max="3380" width="8.7109375" style="43" customWidth="1"/>
    <col min="3381" max="3381" width="3.7109375" style="43" customWidth="1"/>
    <col min="3382" max="3382" width="5.7109375" style="43" customWidth="1"/>
    <col min="3383" max="3384" width="3.7109375" style="43" customWidth="1"/>
    <col min="3385" max="3578" width="9.140625" style="43"/>
    <col min="3579" max="3632" width="3.7109375" style="43" customWidth="1"/>
    <col min="3633" max="3633" width="5.7109375" style="43" customWidth="1"/>
    <col min="3634" max="3634" width="3.7109375" style="43" customWidth="1"/>
    <col min="3635" max="3636" width="8.7109375" style="43" customWidth="1"/>
    <col min="3637" max="3637" width="3.7109375" style="43" customWidth="1"/>
    <col min="3638" max="3638" width="5.7109375" style="43" customWidth="1"/>
    <col min="3639" max="3640" width="3.7109375" style="43" customWidth="1"/>
    <col min="3641" max="3834" width="9.140625" style="43"/>
    <col min="3835" max="3888" width="3.7109375" style="43" customWidth="1"/>
    <col min="3889" max="3889" width="5.7109375" style="43" customWidth="1"/>
    <col min="3890" max="3890" width="3.7109375" style="43" customWidth="1"/>
    <col min="3891" max="3892" width="8.7109375" style="43" customWidth="1"/>
    <col min="3893" max="3893" width="3.7109375" style="43" customWidth="1"/>
    <col min="3894" max="3894" width="5.7109375" style="43" customWidth="1"/>
    <col min="3895" max="3896" width="3.7109375" style="43" customWidth="1"/>
    <col min="3897" max="4090" width="9.140625" style="43"/>
    <col min="4091" max="4144" width="3.7109375" style="43" customWidth="1"/>
    <col min="4145" max="4145" width="5.7109375" style="43" customWidth="1"/>
    <col min="4146" max="4146" width="3.7109375" style="43" customWidth="1"/>
    <col min="4147" max="4148" width="8.7109375" style="43" customWidth="1"/>
    <col min="4149" max="4149" width="3.7109375" style="43" customWidth="1"/>
    <col min="4150" max="4150" width="5.7109375" style="43" customWidth="1"/>
    <col min="4151" max="4152" width="3.7109375" style="43" customWidth="1"/>
    <col min="4153" max="4346" width="9.140625" style="43"/>
    <col min="4347" max="4400" width="3.7109375" style="43" customWidth="1"/>
    <col min="4401" max="4401" width="5.7109375" style="43" customWidth="1"/>
    <col min="4402" max="4402" width="3.7109375" style="43" customWidth="1"/>
    <col min="4403" max="4404" width="8.7109375" style="43" customWidth="1"/>
    <col min="4405" max="4405" width="3.7109375" style="43" customWidth="1"/>
    <col min="4406" max="4406" width="5.7109375" style="43" customWidth="1"/>
    <col min="4407" max="4408" width="3.7109375" style="43" customWidth="1"/>
    <col min="4409" max="4602" width="9.140625" style="43"/>
    <col min="4603" max="4656" width="3.7109375" style="43" customWidth="1"/>
    <col min="4657" max="4657" width="5.7109375" style="43" customWidth="1"/>
    <col min="4658" max="4658" width="3.7109375" style="43" customWidth="1"/>
    <col min="4659" max="4660" width="8.7109375" style="43" customWidth="1"/>
    <col min="4661" max="4661" width="3.7109375" style="43" customWidth="1"/>
    <col min="4662" max="4662" width="5.7109375" style="43" customWidth="1"/>
    <col min="4663" max="4664" width="3.7109375" style="43" customWidth="1"/>
    <col min="4665" max="4858" width="9.140625" style="43"/>
    <col min="4859" max="4912" width="3.7109375" style="43" customWidth="1"/>
    <col min="4913" max="4913" width="5.7109375" style="43" customWidth="1"/>
    <col min="4914" max="4914" width="3.7109375" style="43" customWidth="1"/>
    <col min="4915" max="4916" width="8.7109375" style="43" customWidth="1"/>
    <col min="4917" max="4917" width="3.7109375" style="43" customWidth="1"/>
    <col min="4918" max="4918" width="5.7109375" style="43" customWidth="1"/>
    <col min="4919" max="4920" width="3.7109375" style="43" customWidth="1"/>
    <col min="4921" max="5114" width="9.140625" style="43"/>
    <col min="5115" max="5168" width="3.7109375" style="43" customWidth="1"/>
    <col min="5169" max="5169" width="5.7109375" style="43" customWidth="1"/>
    <col min="5170" max="5170" width="3.7109375" style="43" customWidth="1"/>
    <col min="5171" max="5172" width="8.7109375" style="43" customWidth="1"/>
    <col min="5173" max="5173" width="3.7109375" style="43" customWidth="1"/>
    <col min="5174" max="5174" width="5.7109375" style="43" customWidth="1"/>
    <col min="5175" max="5176" width="3.7109375" style="43" customWidth="1"/>
    <col min="5177" max="5370" width="9.140625" style="43"/>
    <col min="5371" max="5424" width="3.7109375" style="43" customWidth="1"/>
    <col min="5425" max="5425" width="5.7109375" style="43" customWidth="1"/>
    <col min="5426" max="5426" width="3.7109375" style="43" customWidth="1"/>
    <col min="5427" max="5428" width="8.7109375" style="43" customWidth="1"/>
    <col min="5429" max="5429" width="3.7109375" style="43" customWidth="1"/>
    <col min="5430" max="5430" width="5.7109375" style="43" customWidth="1"/>
    <col min="5431" max="5432" width="3.7109375" style="43" customWidth="1"/>
    <col min="5433" max="5626" width="9.140625" style="43"/>
    <col min="5627" max="5680" width="3.7109375" style="43" customWidth="1"/>
    <col min="5681" max="5681" width="5.7109375" style="43" customWidth="1"/>
    <col min="5682" max="5682" width="3.7109375" style="43" customWidth="1"/>
    <col min="5683" max="5684" width="8.7109375" style="43" customWidth="1"/>
    <col min="5685" max="5685" width="3.7109375" style="43" customWidth="1"/>
    <col min="5686" max="5686" width="5.7109375" style="43" customWidth="1"/>
    <col min="5687" max="5688" width="3.7109375" style="43" customWidth="1"/>
    <col min="5689" max="5882" width="9.140625" style="43"/>
    <col min="5883" max="5936" width="3.7109375" style="43" customWidth="1"/>
    <col min="5937" max="5937" width="5.7109375" style="43" customWidth="1"/>
    <col min="5938" max="5938" width="3.7109375" style="43" customWidth="1"/>
    <col min="5939" max="5940" width="8.7109375" style="43" customWidth="1"/>
    <col min="5941" max="5941" width="3.7109375" style="43" customWidth="1"/>
    <col min="5942" max="5942" width="5.7109375" style="43" customWidth="1"/>
    <col min="5943" max="5944" width="3.7109375" style="43" customWidth="1"/>
    <col min="5945" max="6138" width="9.140625" style="43"/>
    <col min="6139" max="6192" width="3.7109375" style="43" customWidth="1"/>
    <col min="6193" max="6193" width="5.7109375" style="43" customWidth="1"/>
    <col min="6194" max="6194" width="3.7109375" style="43" customWidth="1"/>
    <col min="6195" max="6196" width="8.7109375" style="43" customWidth="1"/>
    <col min="6197" max="6197" width="3.7109375" style="43" customWidth="1"/>
    <col min="6198" max="6198" width="5.7109375" style="43" customWidth="1"/>
    <col min="6199" max="6200" width="3.7109375" style="43" customWidth="1"/>
    <col min="6201" max="6394" width="9.140625" style="43"/>
    <col min="6395" max="6448" width="3.7109375" style="43" customWidth="1"/>
    <col min="6449" max="6449" width="5.7109375" style="43" customWidth="1"/>
    <col min="6450" max="6450" width="3.7109375" style="43" customWidth="1"/>
    <col min="6451" max="6452" width="8.7109375" style="43" customWidth="1"/>
    <col min="6453" max="6453" width="3.7109375" style="43" customWidth="1"/>
    <col min="6454" max="6454" width="5.7109375" style="43" customWidth="1"/>
    <col min="6455" max="6456" width="3.7109375" style="43" customWidth="1"/>
    <col min="6457" max="6650" width="9.140625" style="43"/>
    <col min="6651" max="6704" width="3.7109375" style="43" customWidth="1"/>
    <col min="6705" max="6705" width="5.7109375" style="43" customWidth="1"/>
    <col min="6706" max="6706" width="3.7109375" style="43" customWidth="1"/>
    <col min="6707" max="6708" width="8.7109375" style="43" customWidth="1"/>
    <col min="6709" max="6709" width="3.7109375" style="43" customWidth="1"/>
    <col min="6710" max="6710" width="5.7109375" style="43" customWidth="1"/>
    <col min="6711" max="6712" width="3.7109375" style="43" customWidth="1"/>
    <col min="6713" max="6906" width="9.140625" style="43"/>
    <col min="6907" max="6960" width="3.7109375" style="43" customWidth="1"/>
    <col min="6961" max="6961" width="5.7109375" style="43" customWidth="1"/>
    <col min="6962" max="6962" width="3.7109375" style="43" customWidth="1"/>
    <col min="6963" max="6964" width="8.7109375" style="43" customWidth="1"/>
    <col min="6965" max="6965" width="3.7109375" style="43" customWidth="1"/>
    <col min="6966" max="6966" width="5.7109375" style="43" customWidth="1"/>
    <col min="6967" max="6968" width="3.7109375" style="43" customWidth="1"/>
    <col min="6969" max="7162" width="9.140625" style="43"/>
    <col min="7163" max="7216" width="3.7109375" style="43" customWidth="1"/>
    <col min="7217" max="7217" width="5.7109375" style="43" customWidth="1"/>
    <col min="7218" max="7218" width="3.7109375" style="43" customWidth="1"/>
    <col min="7219" max="7220" width="8.7109375" style="43" customWidth="1"/>
    <col min="7221" max="7221" width="3.7109375" style="43" customWidth="1"/>
    <col min="7222" max="7222" width="5.7109375" style="43" customWidth="1"/>
    <col min="7223" max="7224" width="3.7109375" style="43" customWidth="1"/>
    <col min="7225" max="7418" width="9.140625" style="43"/>
    <col min="7419" max="7472" width="3.7109375" style="43" customWidth="1"/>
    <col min="7473" max="7473" width="5.7109375" style="43" customWidth="1"/>
    <col min="7474" max="7474" width="3.7109375" style="43" customWidth="1"/>
    <col min="7475" max="7476" width="8.7109375" style="43" customWidth="1"/>
    <col min="7477" max="7477" width="3.7109375" style="43" customWidth="1"/>
    <col min="7478" max="7478" width="5.7109375" style="43" customWidth="1"/>
    <col min="7479" max="7480" width="3.7109375" style="43" customWidth="1"/>
    <col min="7481" max="7674" width="9.140625" style="43"/>
    <col min="7675" max="7728" width="3.7109375" style="43" customWidth="1"/>
    <col min="7729" max="7729" width="5.7109375" style="43" customWidth="1"/>
    <col min="7730" max="7730" width="3.7109375" style="43" customWidth="1"/>
    <col min="7731" max="7732" width="8.7109375" style="43" customWidth="1"/>
    <col min="7733" max="7733" width="3.7109375" style="43" customWidth="1"/>
    <col min="7734" max="7734" width="5.7109375" style="43" customWidth="1"/>
    <col min="7735" max="7736" width="3.7109375" style="43" customWidth="1"/>
    <col min="7737" max="7930" width="9.140625" style="43"/>
    <col min="7931" max="7984" width="3.7109375" style="43" customWidth="1"/>
    <col min="7985" max="7985" width="5.7109375" style="43" customWidth="1"/>
    <col min="7986" max="7986" width="3.7109375" style="43" customWidth="1"/>
    <col min="7987" max="7988" width="8.7109375" style="43" customWidth="1"/>
    <col min="7989" max="7989" width="3.7109375" style="43" customWidth="1"/>
    <col min="7990" max="7990" width="5.7109375" style="43" customWidth="1"/>
    <col min="7991" max="7992" width="3.7109375" style="43" customWidth="1"/>
    <col min="7993" max="8186" width="9.140625" style="43"/>
    <col min="8187" max="8240" width="3.7109375" style="43" customWidth="1"/>
    <col min="8241" max="8241" width="5.7109375" style="43" customWidth="1"/>
    <col min="8242" max="8242" width="3.7109375" style="43" customWidth="1"/>
    <col min="8243" max="8244" width="8.7109375" style="43" customWidth="1"/>
    <col min="8245" max="8245" width="3.7109375" style="43" customWidth="1"/>
    <col min="8246" max="8246" width="5.7109375" style="43" customWidth="1"/>
    <col min="8247" max="8248" width="3.7109375" style="43" customWidth="1"/>
    <col min="8249" max="8442" width="9.140625" style="43"/>
    <col min="8443" max="8496" width="3.7109375" style="43" customWidth="1"/>
    <col min="8497" max="8497" width="5.7109375" style="43" customWidth="1"/>
    <col min="8498" max="8498" width="3.7109375" style="43" customWidth="1"/>
    <col min="8499" max="8500" width="8.7109375" style="43" customWidth="1"/>
    <col min="8501" max="8501" width="3.7109375" style="43" customWidth="1"/>
    <col min="8502" max="8502" width="5.7109375" style="43" customWidth="1"/>
    <col min="8503" max="8504" width="3.7109375" style="43" customWidth="1"/>
    <col min="8505" max="8698" width="9.140625" style="43"/>
    <col min="8699" max="8752" width="3.7109375" style="43" customWidth="1"/>
    <col min="8753" max="8753" width="5.7109375" style="43" customWidth="1"/>
    <col min="8754" max="8754" width="3.7109375" style="43" customWidth="1"/>
    <col min="8755" max="8756" width="8.7109375" style="43" customWidth="1"/>
    <col min="8757" max="8757" width="3.7109375" style="43" customWidth="1"/>
    <col min="8758" max="8758" width="5.7109375" style="43" customWidth="1"/>
    <col min="8759" max="8760" width="3.7109375" style="43" customWidth="1"/>
    <col min="8761" max="8954" width="9.140625" style="43"/>
    <col min="8955" max="9008" width="3.7109375" style="43" customWidth="1"/>
    <col min="9009" max="9009" width="5.7109375" style="43" customWidth="1"/>
    <col min="9010" max="9010" width="3.7109375" style="43" customWidth="1"/>
    <col min="9011" max="9012" width="8.7109375" style="43" customWidth="1"/>
    <col min="9013" max="9013" width="3.7109375" style="43" customWidth="1"/>
    <col min="9014" max="9014" width="5.7109375" style="43" customWidth="1"/>
    <col min="9015" max="9016" width="3.7109375" style="43" customWidth="1"/>
    <col min="9017" max="9210" width="9.140625" style="43"/>
    <col min="9211" max="9264" width="3.7109375" style="43" customWidth="1"/>
    <col min="9265" max="9265" width="5.7109375" style="43" customWidth="1"/>
    <col min="9266" max="9266" width="3.7109375" style="43" customWidth="1"/>
    <col min="9267" max="9268" width="8.7109375" style="43" customWidth="1"/>
    <col min="9269" max="9269" width="3.7109375" style="43" customWidth="1"/>
    <col min="9270" max="9270" width="5.7109375" style="43" customWidth="1"/>
    <col min="9271" max="9272" width="3.7109375" style="43" customWidth="1"/>
    <col min="9273" max="9466" width="9.140625" style="43"/>
    <col min="9467" max="9520" width="3.7109375" style="43" customWidth="1"/>
    <col min="9521" max="9521" width="5.7109375" style="43" customWidth="1"/>
    <col min="9522" max="9522" width="3.7109375" style="43" customWidth="1"/>
    <col min="9523" max="9524" width="8.7109375" style="43" customWidth="1"/>
    <col min="9525" max="9525" width="3.7109375" style="43" customWidth="1"/>
    <col min="9526" max="9526" width="5.7109375" style="43" customWidth="1"/>
    <col min="9527" max="9528" width="3.7109375" style="43" customWidth="1"/>
    <col min="9529" max="9722" width="9.140625" style="43"/>
    <col min="9723" max="9776" width="3.7109375" style="43" customWidth="1"/>
    <col min="9777" max="9777" width="5.7109375" style="43" customWidth="1"/>
    <col min="9778" max="9778" width="3.7109375" style="43" customWidth="1"/>
    <col min="9779" max="9780" width="8.7109375" style="43" customWidth="1"/>
    <col min="9781" max="9781" width="3.7109375" style="43" customWidth="1"/>
    <col min="9782" max="9782" width="5.7109375" style="43" customWidth="1"/>
    <col min="9783" max="9784" width="3.7109375" style="43" customWidth="1"/>
    <col min="9785" max="9978" width="9.140625" style="43"/>
    <col min="9979" max="10032" width="3.7109375" style="43" customWidth="1"/>
    <col min="10033" max="10033" width="5.7109375" style="43" customWidth="1"/>
    <col min="10034" max="10034" width="3.7109375" style="43" customWidth="1"/>
    <col min="10035" max="10036" width="8.7109375" style="43" customWidth="1"/>
    <col min="10037" max="10037" width="3.7109375" style="43" customWidth="1"/>
    <col min="10038" max="10038" width="5.7109375" style="43" customWidth="1"/>
    <col min="10039" max="10040" width="3.7109375" style="43" customWidth="1"/>
    <col min="10041" max="10234" width="9.140625" style="43"/>
    <col min="10235" max="10288" width="3.7109375" style="43" customWidth="1"/>
    <col min="10289" max="10289" width="5.7109375" style="43" customWidth="1"/>
    <col min="10290" max="10290" width="3.7109375" style="43" customWidth="1"/>
    <col min="10291" max="10292" width="8.7109375" style="43" customWidth="1"/>
    <col min="10293" max="10293" width="3.7109375" style="43" customWidth="1"/>
    <col min="10294" max="10294" width="5.7109375" style="43" customWidth="1"/>
    <col min="10295" max="10296" width="3.7109375" style="43" customWidth="1"/>
    <col min="10297" max="10490" width="9.140625" style="43"/>
    <col min="10491" max="10544" width="3.7109375" style="43" customWidth="1"/>
    <col min="10545" max="10545" width="5.7109375" style="43" customWidth="1"/>
    <col min="10546" max="10546" width="3.7109375" style="43" customWidth="1"/>
    <col min="10547" max="10548" width="8.7109375" style="43" customWidth="1"/>
    <col min="10549" max="10549" width="3.7109375" style="43" customWidth="1"/>
    <col min="10550" max="10550" width="5.7109375" style="43" customWidth="1"/>
    <col min="10551" max="10552" width="3.7109375" style="43" customWidth="1"/>
    <col min="10553" max="10746" width="9.140625" style="43"/>
    <col min="10747" max="10800" width="3.7109375" style="43" customWidth="1"/>
    <col min="10801" max="10801" width="5.7109375" style="43" customWidth="1"/>
    <col min="10802" max="10802" width="3.7109375" style="43" customWidth="1"/>
    <col min="10803" max="10804" width="8.7109375" style="43" customWidth="1"/>
    <col min="10805" max="10805" width="3.7109375" style="43" customWidth="1"/>
    <col min="10806" max="10806" width="5.7109375" style="43" customWidth="1"/>
    <col min="10807" max="10808" width="3.7109375" style="43" customWidth="1"/>
    <col min="10809" max="11002" width="9.140625" style="43"/>
    <col min="11003" max="11056" width="3.7109375" style="43" customWidth="1"/>
    <col min="11057" max="11057" width="5.7109375" style="43" customWidth="1"/>
    <col min="11058" max="11058" width="3.7109375" style="43" customWidth="1"/>
    <col min="11059" max="11060" width="8.7109375" style="43" customWidth="1"/>
    <col min="11061" max="11061" width="3.7109375" style="43" customWidth="1"/>
    <col min="11062" max="11062" width="5.7109375" style="43" customWidth="1"/>
    <col min="11063" max="11064" width="3.7109375" style="43" customWidth="1"/>
    <col min="11065" max="11258" width="9.140625" style="43"/>
    <col min="11259" max="11312" width="3.7109375" style="43" customWidth="1"/>
    <col min="11313" max="11313" width="5.7109375" style="43" customWidth="1"/>
    <col min="11314" max="11314" width="3.7109375" style="43" customWidth="1"/>
    <col min="11315" max="11316" width="8.7109375" style="43" customWidth="1"/>
    <col min="11317" max="11317" width="3.7109375" style="43" customWidth="1"/>
    <col min="11318" max="11318" width="5.7109375" style="43" customWidth="1"/>
    <col min="11319" max="11320" width="3.7109375" style="43" customWidth="1"/>
    <col min="11321" max="11514" width="9.140625" style="43"/>
    <col min="11515" max="11568" width="3.7109375" style="43" customWidth="1"/>
    <col min="11569" max="11569" width="5.7109375" style="43" customWidth="1"/>
    <col min="11570" max="11570" width="3.7109375" style="43" customWidth="1"/>
    <col min="11571" max="11572" width="8.7109375" style="43" customWidth="1"/>
    <col min="11573" max="11573" width="3.7109375" style="43" customWidth="1"/>
    <col min="11574" max="11574" width="5.7109375" style="43" customWidth="1"/>
    <col min="11575" max="11576" width="3.7109375" style="43" customWidth="1"/>
    <col min="11577" max="11770" width="9.140625" style="43"/>
    <col min="11771" max="11824" width="3.7109375" style="43" customWidth="1"/>
    <col min="11825" max="11825" width="5.7109375" style="43" customWidth="1"/>
    <col min="11826" max="11826" width="3.7109375" style="43" customWidth="1"/>
    <col min="11827" max="11828" width="8.7109375" style="43" customWidth="1"/>
    <col min="11829" max="11829" width="3.7109375" style="43" customWidth="1"/>
    <col min="11830" max="11830" width="5.7109375" style="43" customWidth="1"/>
    <col min="11831" max="11832" width="3.7109375" style="43" customWidth="1"/>
    <col min="11833" max="12026" width="9.140625" style="43"/>
    <col min="12027" max="12080" width="3.7109375" style="43" customWidth="1"/>
    <col min="12081" max="12081" width="5.7109375" style="43" customWidth="1"/>
    <col min="12082" max="12082" width="3.7109375" style="43" customWidth="1"/>
    <col min="12083" max="12084" width="8.7109375" style="43" customWidth="1"/>
    <col min="12085" max="12085" width="3.7109375" style="43" customWidth="1"/>
    <col min="12086" max="12086" width="5.7109375" style="43" customWidth="1"/>
    <col min="12087" max="12088" width="3.7109375" style="43" customWidth="1"/>
    <col min="12089" max="12282" width="9.140625" style="43"/>
    <col min="12283" max="12336" width="3.7109375" style="43" customWidth="1"/>
    <col min="12337" max="12337" width="5.7109375" style="43" customWidth="1"/>
    <col min="12338" max="12338" width="3.7109375" style="43" customWidth="1"/>
    <col min="12339" max="12340" width="8.7109375" style="43" customWidth="1"/>
    <col min="12341" max="12341" width="3.7109375" style="43" customWidth="1"/>
    <col min="12342" max="12342" width="5.7109375" style="43" customWidth="1"/>
    <col min="12343" max="12344" width="3.7109375" style="43" customWidth="1"/>
    <col min="12345" max="12538" width="9.140625" style="43"/>
    <col min="12539" max="12592" width="3.7109375" style="43" customWidth="1"/>
    <col min="12593" max="12593" width="5.7109375" style="43" customWidth="1"/>
    <col min="12594" max="12594" width="3.7109375" style="43" customWidth="1"/>
    <col min="12595" max="12596" width="8.7109375" style="43" customWidth="1"/>
    <col min="12597" max="12597" width="3.7109375" style="43" customWidth="1"/>
    <col min="12598" max="12598" width="5.7109375" style="43" customWidth="1"/>
    <col min="12599" max="12600" width="3.7109375" style="43" customWidth="1"/>
    <col min="12601" max="12794" width="9.140625" style="43"/>
    <col min="12795" max="12848" width="3.7109375" style="43" customWidth="1"/>
    <col min="12849" max="12849" width="5.7109375" style="43" customWidth="1"/>
    <col min="12850" max="12850" width="3.7109375" style="43" customWidth="1"/>
    <col min="12851" max="12852" width="8.7109375" style="43" customWidth="1"/>
    <col min="12853" max="12853" width="3.7109375" style="43" customWidth="1"/>
    <col min="12854" max="12854" width="5.7109375" style="43" customWidth="1"/>
    <col min="12855" max="12856" width="3.7109375" style="43" customWidth="1"/>
    <col min="12857" max="13050" width="9.140625" style="43"/>
    <col min="13051" max="13104" width="3.7109375" style="43" customWidth="1"/>
    <col min="13105" max="13105" width="5.7109375" style="43" customWidth="1"/>
    <col min="13106" max="13106" width="3.7109375" style="43" customWidth="1"/>
    <col min="13107" max="13108" width="8.7109375" style="43" customWidth="1"/>
    <col min="13109" max="13109" width="3.7109375" style="43" customWidth="1"/>
    <col min="13110" max="13110" width="5.7109375" style="43" customWidth="1"/>
    <col min="13111" max="13112" width="3.7109375" style="43" customWidth="1"/>
    <col min="13113" max="13306" width="9.140625" style="43"/>
    <col min="13307" max="13360" width="3.7109375" style="43" customWidth="1"/>
    <col min="13361" max="13361" width="5.7109375" style="43" customWidth="1"/>
    <col min="13362" max="13362" width="3.7109375" style="43" customWidth="1"/>
    <col min="13363" max="13364" width="8.7109375" style="43" customWidth="1"/>
    <col min="13365" max="13365" width="3.7109375" style="43" customWidth="1"/>
    <col min="13366" max="13366" width="5.7109375" style="43" customWidth="1"/>
    <col min="13367" max="13368" width="3.7109375" style="43" customWidth="1"/>
    <col min="13369" max="13562" width="9.140625" style="43"/>
    <col min="13563" max="13616" width="3.7109375" style="43" customWidth="1"/>
    <col min="13617" max="13617" width="5.7109375" style="43" customWidth="1"/>
    <col min="13618" max="13618" width="3.7109375" style="43" customWidth="1"/>
    <col min="13619" max="13620" width="8.7109375" style="43" customWidth="1"/>
    <col min="13621" max="13621" width="3.7109375" style="43" customWidth="1"/>
    <col min="13622" max="13622" width="5.7109375" style="43" customWidth="1"/>
    <col min="13623" max="13624" width="3.7109375" style="43" customWidth="1"/>
    <col min="13625" max="13818" width="9.140625" style="43"/>
    <col min="13819" max="13872" width="3.7109375" style="43" customWidth="1"/>
    <col min="13873" max="13873" width="5.7109375" style="43" customWidth="1"/>
    <col min="13874" max="13874" width="3.7109375" style="43" customWidth="1"/>
    <col min="13875" max="13876" width="8.7109375" style="43" customWidth="1"/>
    <col min="13877" max="13877" width="3.7109375" style="43" customWidth="1"/>
    <col min="13878" max="13878" width="5.7109375" style="43" customWidth="1"/>
    <col min="13879" max="13880" width="3.7109375" style="43" customWidth="1"/>
    <col min="13881" max="14074" width="9.140625" style="43"/>
    <col min="14075" max="14128" width="3.7109375" style="43" customWidth="1"/>
    <col min="14129" max="14129" width="5.7109375" style="43" customWidth="1"/>
    <col min="14130" max="14130" width="3.7109375" style="43" customWidth="1"/>
    <col min="14131" max="14132" width="8.7109375" style="43" customWidth="1"/>
    <col min="14133" max="14133" width="3.7109375" style="43" customWidth="1"/>
    <col min="14134" max="14134" width="5.7109375" style="43" customWidth="1"/>
    <col min="14135" max="14136" width="3.7109375" style="43" customWidth="1"/>
    <col min="14137" max="14330" width="9.140625" style="43"/>
    <col min="14331" max="14384" width="3.7109375" style="43" customWidth="1"/>
    <col min="14385" max="14385" width="5.7109375" style="43" customWidth="1"/>
    <col min="14386" max="14386" width="3.7109375" style="43" customWidth="1"/>
    <col min="14387" max="14388" width="8.7109375" style="43" customWidth="1"/>
    <col min="14389" max="14389" width="3.7109375" style="43" customWidth="1"/>
    <col min="14390" max="14390" width="5.7109375" style="43" customWidth="1"/>
    <col min="14391" max="14392" width="3.7109375" style="43" customWidth="1"/>
    <col min="14393" max="14586" width="9.140625" style="43"/>
    <col min="14587" max="14640" width="3.7109375" style="43" customWidth="1"/>
    <col min="14641" max="14641" width="5.7109375" style="43" customWidth="1"/>
    <col min="14642" max="14642" width="3.7109375" style="43" customWidth="1"/>
    <col min="14643" max="14644" width="8.7109375" style="43" customWidth="1"/>
    <col min="14645" max="14645" width="3.7109375" style="43" customWidth="1"/>
    <col min="14646" max="14646" width="5.7109375" style="43" customWidth="1"/>
    <col min="14647" max="14648" width="3.7109375" style="43" customWidth="1"/>
    <col min="14649" max="14842" width="9.140625" style="43"/>
    <col min="14843" max="14896" width="3.7109375" style="43" customWidth="1"/>
    <col min="14897" max="14897" width="5.7109375" style="43" customWidth="1"/>
    <col min="14898" max="14898" width="3.7109375" style="43" customWidth="1"/>
    <col min="14899" max="14900" width="8.7109375" style="43" customWidth="1"/>
    <col min="14901" max="14901" width="3.7109375" style="43" customWidth="1"/>
    <col min="14902" max="14902" width="5.7109375" style="43" customWidth="1"/>
    <col min="14903" max="14904" width="3.7109375" style="43" customWidth="1"/>
    <col min="14905" max="15098" width="9.140625" style="43"/>
    <col min="15099" max="15152" width="3.7109375" style="43" customWidth="1"/>
    <col min="15153" max="15153" width="5.7109375" style="43" customWidth="1"/>
    <col min="15154" max="15154" width="3.7109375" style="43" customWidth="1"/>
    <col min="15155" max="15156" width="8.7109375" style="43" customWidth="1"/>
    <col min="15157" max="15157" width="3.7109375" style="43" customWidth="1"/>
    <col min="15158" max="15158" width="5.7109375" style="43" customWidth="1"/>
    <col min="15159" max="15160" width="3.7109375" style="43" customWidth="1"/>
    <col min="15161" max="15354" width="9.140625" style="43"/>
    <col min="15355" max="15408" width="3.7109375" style="43" customWidth="1"/>
    <col min="15409" max="15409" width="5.7109375" style="43" customWidth="1"/>
    <col min="15410" max="15410" width="3.7109375" style="43" customWidth="1"/>
    <col min="15411" max="15412" width="8.7109375" style="43" customWidth="1"/>
    <col min="15413" max="15413" width="3.7109375" style="43" customWidth="1"/>
    <col min="15414" max="15414" width="5.7109375" style="43" customWidth="1"/>
    <col min="15415" max="15416" width="3.7109375" style="43" customWidth="1"/>
    <col min="15417" max="15610" width="9.140625" style="43"/>
    <col min="15611" max="15664" width="3.7109375" style="43" customWidth="1"/>
    <col min="15665" max="15665" width="5.7109375" style="43" customWidth="1"/>
    <col min="15666" max="15666" width="3.7109375" style="43" customWidth="1"/>
    <col min="15667" max="15668" width="8.7109375" style="43" customWidth="1"/>
    <col min="15669" max="15669" width="3.7109375" style="43" customWidth="1"/>
    <col min="15670" max="15670" width="5.7109375" style="43" customWidth="1"/>
    <col min="15671" max="15672" width="3.7109375" style="43" customWidth="1"/>
    <col min="15673" max="15866" width="9.140625" style="43"/>
    <col min="15867" max="15920" width="3.7109375" style="43" customWidth="1"/>
    <col min="15921" max="15921" width="5.7109375" style="43" customWidth="1"/>
    <col min="15922" max="15922" width="3.7109375" style="43" customWidth="1"/>
    <col min="15923" max="15924" width="8.7109375" style="43" customWidth="1"/>
    <col min="15925" max="15925" width="3.7109375" style="43" customWidth="1"/>
    <col min="15926" max="15926" width="5.7109375" style="43" customWidth="1"/>
    <col min="15927" max="15928" width="3.7109375" style="43" customWidth="1"/>
    <col min="15929" max="16122" width="9.140625" style="43"/>
    <col min="16123" max="16176" width="3.7109375" style="43" customWidth="1"/>
    <col min="16177" max="16177" width="5.7109375" style="43" customWidth="1"/>
    <col min="16178" max="16178" width="3.7109375" style="43" customWidth="1"/>
    <col min="16179" max="16180" width="8.7109375" style="43" customWidth="1"/>
    <col min="16181" max="16181" width="3.7109375" style="43" customWidth="1"/>
    <col min="16182" max="16182" width="5.7109375" style="43" customWidth="1"/>
    <col min="16183" max="16184" width="3.7109375" style="43" customWidth="1"/>
    <col min="16185" max="16384" width="9.140625" style="43"/>
  </cols>
  <sheetData>
    <row r="1" spans="1:53" s="41" customFormat="1" ht="18.7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</row>
    <row r="2" spans="1:53" s="41" customFormat="1" ht="19.5" thickBot="1"/>
    <row r="3" spans="1:53" ht="12.75" customHeight="1">
      <c r="A3" s="122" t="s">
        <v>1</v>
      </c>
      <c r="B3" s="125" t="s">
        <v>2</v>
      </c>
      <c r="C3" s="119"/>
      <c r="D3" s="119"/>
      <c r="E3" s="119"/>
      <c r="F3" s="42"/>
      <c r="G3" s="119" t="s">
        <v>3</v>
      </c>
      <c r="H3" s="119"/>
      <c r="I3" s="119"/>
      <c r="J3" s="42"/>
      <c r="K3" s="119" t="s">
        <v>4</v>
      </c>
      <c r="L3" s="119"/>
      <c r="M3" s="119"/>
      <c r="N3" s="119"/>
      <c r="O3" s="119" t="s">
        <v>5</v>
      </c>
      <c r="P3" s="119"/>
      <c r="Q3" s="119"/>
      <c r="R3" s="119"/>
      <c r="S3" s="42"/>
      <c r="T3" s="119" t="s">
        <v>6</v>
      </c>
      <c r="U3" s="119"/>
      <c r="V3" s="119"/>
      <c r="W3" s="42"/>
      <c r="X3" s="119" t="s">
        <v>7</v>
      </c>
      <c r="Y3" s="119"/>
      <c r="Z3" s="119"/>
      <c r="AA3" s="42"/>
      <c r="AB3" s="119" t="s">
        <v>8</v>
      </c>
      <c r="AC3" s="119"/>
      <c r="AD3" s="119"/>
      <c r="AE3" s="119"/>
      <c r="AF3" s="42"/>
      <c r="AG3" s="119" t="s">
        <v>9</v>
      </c>
      <c r="AH3" s="119"/>
      <c r="AI3" s="119"/>
      <c r="AJ3" s="42"/>
      <c r="AK3" s="119" t="s">
        <v>10</v>
      </c>
      <c r="AL3" s="119"/>
      <c r="AM3" s="119"/>
      <c r="AN3" s="119"/>
      <c r="AO3" s="119" t="s">
        <v>11</v>
      </c>
      <c r="AP3" s="119"/>
      <c r="AQ3" s="119"/>
      <c r="AR3" s="119"/>
      <c r="AS3" s="42"/>
      <c r="AT3" s="119" t="s">
        <v>12</v>
      </c>
      <c r="AU3" s="119"/>
      <c r="AV3" s="119"/>
      <c r="AW3" s="42"/>
      <c r="AX3" s="119" t="s">
        <v>13</v>
      </c>
      <c r="AY3" s="119"/>
      <c r="AZ3" s="119"/>
      <c r="BA3" s="126"/>
    </row>
    <row r="4" spans="1:53">
      <c r="A4" s="123"/>
      <c r="B4" s="44">
        <v>1</v>
      </c>
      <c r="C4" s="45">
        <v>8</v>
      </c>
      <c r="D4" s="45">
        <v>15</v>
      </c>
      <c r="E4" s="45">
        <v>22</v>
      </c>
      <c r="F4" s="45">
        <v>29</v>
      </c>
      <c r="G4" s="45">
        <v>6</v>
      </c>
      <c r="H4" s="45">
        <v>13</v>
      </c>
      <c r="I4" s="45">
        <v>20</v>
      </c>
      <c r="J4" s="45">
        <v>27</v>
      </c>
      <c r="K4" s="45">
        <v>3</v>
      </c>
      <c r="L4" s="45">
        <v>10</v>
      </c>
      <c r="M4" s="45">
        <v>17</v>
      </c>
      <c r="N4" s="45">
        <v>24</v>
      </c>
      <c r="O4" s="45">
        <v>1</v>
      </c>
      <c r="P4" s="45">
        <v>8</v>
      </c>
      <c r="Q4" s="45">
        <v>15</v>
      </c>
      <c r="R4" s="45">
        <v>22</v>
      </c>
      <c r="S4" s="45">
        <v>29</v>
      </c>
      <c r="T4" s="45">
        <v>5</v>
      </c>
      <c r="U4" s="45">
        <v>12</v>
      </c>
      <c r="V4" s="45">
        <v>19</v>
      </c>
      <c r="W4" s="45">
        <v>26</v>
      </c>
      <c r="X4" s="45">
        <v>2</v>
      </c>
      <c r="Y4" s="45">
        <v>9</v>
      </c>
      <c r="Z4" s="45">
        <v>16</v>
      </c>
      <c r="AA4" s="45">
        <v>23</v>
      </c>
      <c r="AB4" s="45">
        <v>2</v>
      </c>
      <c r="AC4" s="45">
        <v>9</v>
      </c>
      <c r="AD4" s="45">
        <v>16</v>
      </c>
      <c r="AE4" s="45">
        <v>23</v>
      </c>
      <c r="AF4" s="45">
        <v>30</v>
      </c>
      <c r="AG4" s="45">
        <v>6</v>
      </c>
      <c r="AH4" s="45">
        <v>13</v>
      </c>
      <c r="AI4" s="45">
        <v>20</v>
      </c>
      <c r="AJ4" s="45">
        <v>27</v>
      </c>
      <c r="AK4" s="45">
        <v>4</v>
      </c>
      <c r="AL4" s="45">
        <v>11</v>
      </c>
      <c r="AM4" s="45">
        <v>18</v>
      </c>
      <c r="AN4" s="45">
        <v>25</v>
      </c>
      <c r="AO4" s="45">
        <v>1</v>
      </c>
      <c r="AP4" s="45">
        <v>8</v>
      </c>
      <c r="AQ4" s="45">
        <v>15</v>
      </c>
      <c r="AR4" s="45">
        <v>22</v>
      </c>
      <c r="AS4" s="45">
        <v>29</v>
      </c>
      <c r="AT4" s="45">
        <v>6</v>
      </c>
      <c r="AU4" s="45">
        <v>13</v>
      </c>
      <c r="AV4" s="45">
        <v>20</v>
      </c>
      <c r="AW4" s="45">
        <v>27</v>
      </c>
      <c r="AX4" s="45">
        <v>3</v>
      </c>
      <c r="AY4" s="45">
        <v>10</v>
      </c>
      <c r="AZ4" s="45">
        <v>17</v>
      </c>
      <c r="BA4" s="46">
        <v>24</v>
      </c>
    </row>
    <row r="5" spans="1:53">
      <c r="A5" s="123"/>
      <c r="B5" s="47">
        <v>7</v>
      </c>
      <c r="C5" s="48">
        <v>14</v>
      </c>
      <c r="D5" s="48">
        <v>21</v>
      </c>
      <c r="E5" s="48">
        <v>28</v>
      </c>
      <c r="F5" s="48">
        <v>5</v>
      </c>
      <c r="G5" s="48">
        <v>12</v>
      </c>
      <c r="H5" s="48">
        <v>19</v>
      </c>
      <c r="I5" s="48">
        <v>26</v>
      </c>
      <c r="J5" s="48">
        <v>2</v>
      </c>
      <c r="K5" s="48">
        <v>9</v>
      </c>
      <c r="L5" s="48">
        <v>16</v>
      </c>
      <c r="M5" s="48">
        <v>23</v>
      </c>
      <c r="N5" s="48">
        <v>30</v>
      </c>
      <c r="O5" s="48">
        <v>7</v>
      </c>
      <c r="P5" s="48">
        <v>14</v>
      </c>
      <c r="Q5" s="48">
        <v>21</v>
      </c>
      <c r="R5" s="48">
        <v>28</v>
      </c>
      <c r="S5" s="48">
        <v>4</v>
      </c>
      <c r="T5" s="48">
        <v>11</v>
      </c>
      <c r="U5" s="48">
        <v>18</v>
      </c>
      <c r="V5" s="48">
        <v>25</v>
      </c>
      <c r="W5" s="48">
        <v>1</v>
      </c>
      <c r="X5" s="48">
        <v>8</v>
      </c>
      <c r="Y5" s="48">
        <v>15</v>
      </c>
      <c r="Z5" s="48">
        <v>22</v>
      </c>
      <c r="AA5" s="48">
        <v>1</v>
      </c>
      <c r="AB5" s="48">
        <v>8</v>
      </c>
      <c r="AC5" s="48">
        <v>15</v>
      </c>
      <c r="AD5" s="48">
        <v>22</v>
      </c>
      <c r="AE5" s="48">
        <v>29</v>
      </c>
      <c r="AF5" s="48">
        <v>5</v>
      </c>
      <c r="AG5" s="48">
        <v>12</v>
      </c>
      <c r="AH5" s="48">
        <v>19</v>
      </c>
      <c r="AI5" s="48">
        <v>26</v>
      </c>
      <c r="AJ5" s="48">
        <v>3</v>
      </c>
      <c r="AK5" s="48">
        <v>10</v>
      </c>
      <c r="AL5" s="48">
        <v>17</v>
      </c>
      <c r="AM5" s="48">
        <v>24</v>
      </c>
      <c r="AN5" s="48">
        <v>31</v>
      </c>
      <c r="AO5" s="48">
        <v>7</v>
      </c>
      <c r="AP5" s="48">
        <v>14</v>
      </c>
      <c r="AQ5" s="48">
        <v>21</v>
      </c>
      <c r="AR5" s="48">
        <v>28</v>
      </c>
      <c r="AS5" s="48">
        <v>5</v>
      </c>
      <c r="AT5" s="48">
        <v>12</v>
      </c>
      <c r="AU5" s="48">
        <v>19</v>
      </c>
      <c r="AV5" s="48">
        <v>26</v>
      </c>
      <c r="AW5" s="48">
        <v>2</v>
      </c>
      <c r="AX5" s="48">
        <v>9</v>
      </c>
      <c r="AY5" s="48">
        <v>16</v>
      </c>
      <c r="AZ5" s="48">
        <v>23</v>
      </c>
      <c r="BA5" s="49">
        <v>31</v>
      </c>
    </row>
    <row r="6" spans="1:53" s="53" customFormat="1" ht="13.5" thickBot="1">
      <c r="A6" s="124"/>
      <c r="B6" s="50">
        <v>1</v>
      </c>
      <c r="C6" s="51">
        <v>2</v>
      </c>
      <c r="D6" s="51">
        <v>3</v>
      </c>
      <c r="E6" s="51">
        <v>4</v>
      </c>
      <c r="F6" s="51">
        <v>5</v>
      </c>
      <c r="G6" s="51">
        <v>6</v>
      </c>
      <c r="H6" s="51">
        <v>7</v>
      </c>
      <c r="I6" s="51">
        <v>8</v>
      </c>
      <c r="J6" s="51">
        <v>9</v>
      </c>
      <c r="K6" s="51">
        <v>10</v>
      </c>
      <c r="L6" s="51">
        <v>11</v>
      </c>
      <c r="M6" s="51">
        <v>12</v>
      </c>
      <c r="N6" s="51">
        <v>13</v>
      </c>
      <c r="O6" s="51">
        <v>14</v>
      </c>
      <c r="P6" s="51">
        <v>15</v>
      </c>
      <c r="Q6" s="51">
        <v>16</v>
      </c>
      <c r="R6" s="51">
        <v>17</v>
      </c>
      <c r="S6" s="51">
        <v>18</v>
      </c>
      <c r="T6" s="51">
        <v>19</v>
      </c>
      <c r="U6" s="51">
        <v>20</v>
      </c>
      <c r="V6" s="51">
        <v>21</v>
      </c>
      <c r="W6" s="51">
        <v>22</v>
      </c>
      <c r="X6" s="51">
        <v>23</v>
      </c>
      <c r="Y6" s="51">
        <v>24</v>
      </c>
      <c r="Z6" s="51">
        <v>25</v>
      </c>
      <c r="AA6" s="51">
        <v>26</v>
      </c>
      <c r="AB6" s="51">
        <v>27</v>
      </c>
      <c r="AC6" s="51">
        <v>28</v>
      </c>
      <c r="AD6" s="51">
        <v>29</v>
      </c>
      <c r="AE6" s="51">
        <v>30</v>
      </c>
      <c r="AF6" s="51">
        <v>31</v>
      </c>
      <c r="AG6" s="51">
        <v>32</v>
      </c>
      <c r="AH6" s="51">
        <v>33</v>
      </c>
      <c r="AI6" s="51">
        <v>34</v>
      </c>
      <c r="AJ6" s="51">
        <v>35</v>
      </c>
      <c r="AK6" s="51">
        <v>36</v>
      </c>
      <c r="AL6" s="51">
        <v>37</v>
      </c>
      <c r="AM6" s="51">
        <v>38</v>
      </c>
      <c r="AN6" s="51">
        <v>39</v>
      </c>
      <c r="AO6" s="51">
        <v>40</v>
      </c>
      <c r="AP6" s="51">
        <v>41</v>
      </c>
      <c r="AQ6" s="51">
        <v>42</v>
      </c>
      <c r="AR6" s="51">
        <v>43</v>
      </c>
      <c r="AS6" s="51">
        <v>44</v>
      </c>
      <c r="AT6" s="51">
        <v>45</v>
      </c>
      <c r="AU6" s="51">
        <v>46</v>
      </c>
      <c r="AV6" s="51">
        <v>47</v>
      </c>
      <c r="AW6" s="51">
        <v>48</v>
      </c>
      <c r="AX6" s="51">
        <v>49</v>
      </c>
      <c r="AY6" s="51">
        <v>50</v>
      </c>
      <c r="AZ6" s="51">
        <v>51</v>
      </c>
      <c r="BA6" s="52">
        <v>52</v>
      </c>
    </row>
    <row r="7" spans="1:53" s="53" customFormat="1">
      <c r="A7" s="54">
        <v>1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 t="s">
        <v>14</v>
      </c>
      <c r="T7" s="56" t="s">
        <v>14</v>
      </c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 t="s">
        <v>15</v>
      </c>
      <c r="AR7" s="56" t="s">
        <v>15</v>
      </c>
      <c r="AS7" s="56" t="s">
        <v>14</v>
      </c>
      <c r="AT7" s="56" t="s">
        <v>14</v>
      </c>
      <c r="AU7" s="56" t="s">
        <v>14</v>
      </c>
      <c r="AV7" s="56" t="s">
        <v>14</v>
      </c>
      <c r="AW7" s="56" t="s">
        <v>14</v>
      </c>
      <c r="AX7" s="56" t="s">
        <v>14</v>
      </c>
      <c r="AY7" s="56" t="s">
        <v>14</v>
      </c>
      <c r="AZ7" s="56" t="s">
        <v>14</v>
      </c>
      <c r="BA7" s="57" t="s">
        <v>14</v>
      </c>
    </row>
    <row r="8" spans="1:53" s="53" customFormat="1">
      <c r="A8" s="58">
        <v>2</v>
      </c>
      <c r="B8" s="59">
        <v>3</v>
      </c>
      <c r="C8" s="60">
        <v>3</v>
      </c>
      <c r="D8" s="60">
        <v>3</v>
      </c>
      <c r="E8" s="60">
        <v>3</v>
      </c>
      <c r="F8" s="60">
        <v>3</v>
      </c>
      <c r="G8" s="60">
        <v>3</v>
      </c>
      <c r="H8" s="60">
        <v>3</v>
      </c>
      <c r="I8" s="60">
        <v>3</v>
      </c>
      <c r="J8" s="60">
        <v>3</v>
      </c>
      <c r="K8" s="60">
        <v>3</v>
      </c>
      <c r="L8" s="60">
        <v>3</v>
      </c>
      <c r="M8" s="60">
        <v>3</v>
      </c>
      <c r="N8" s="60">
        <v>3</v>
      </c>
      <c r="O8" s="60">
        <v>3</v>
      </c>
      <c r="P8" s="60">
        <v>3</v>
      </c>
      <c r="Q8" s="60">
        <v>3</v>
      </c>
      <c r="R8" s="60" t="s">
        <v>15</v>
      </c>
      <c r="S8" s="60" t="s">
        <v>14</v>
      </c>
      <c r="T8" s="60" t="s">
        <v>14</v>
      </c>
      <c r="U8" s="60">
        <v>3</v>
      </c>
      <c r="V8" s="60">
        <v>3</v>
      </c>
      <c r="W8" s="60">
        <v>3</v>
      </c>
      <c r="X8" s="60">
        <v>3</v>
      </c>
      <c r="Y8" s="60">
        <v>3</v>
      </c>
      <c r="Z8" s="60">
        <v>3</v>
      </c>
      <c r="AA8" s="60">
        <v>3</v>
      </c>
      <c r="AB8" s="60">
        <v>3</v>
      </c>
      <c r="AC8" s="60">
        <v>3</v>
      </c>
      <c r="AD8" s="60">
        <v>3</v>
      </c>
      <c r="AE8" s="60">
        <v>3</v>
      </c>
      <c r="AF8" s="60">
        <v>3</v>
      </c>
      <c r="AG8" s="60">
        <v>3</v>
      </c>
      <c r="AH8" s="60">
        <v>3</v>
      </c>
      <c r="AI8" s="60">
        <v>3</v>
      </c>
      <c r="AJ8" s="60">
        <v>3</v>
      </c>
      <c r="AK8" s="60" t="s">
        <v>16</v>
      </c>
      <c r="AL8" s="60" t="s">
        <v>16</v>
      </c>
      <c r="AM8" s="60" t="s">
        <v>17</v>
      </c>
      <c r="AN8" s="60" t="s">
        <v>17</v>
      </c>
      <c r="AO8" s="60" t="s">
        <v>17</v>
      </c>
      <c r="AP8" s="60" t="s">
        <v>17</v>
      </c>
      <c r="AQ8" s="60" t="s">
        <v>17</v>
      </c>
      <c r="AR8" s="60" t="s">
        <v>15</v>
      </c>
      <c r="AS8" s="60" t="s">
        <v>14</v>
      </c>
      <c r="AT8" s="60" t="s">
        <v>14</v>
      </c>
      <c r="AU8" s="60" t="s">
        <v>14</v>
      </c>
      <c r="AV8" s="60" t="s">
        <v>14</v>
      </c>
      <c r="AW8" s="60" t="s">
        <v>14</v>
      </c>
      <c r="AX8" s="60" t="s">
        <v>14</v>
      </c>
      <c r="AY8" s="60" t="s">
        <v>14</v>
      </c>
      <c r="AZ8" s="60" t="s">
        <v>14</v>
      </c>
      <c r="BA8" s="61" t="s">
        <v>14</v>
      </c>
    </row>
    <row r="9" spans="1:53">
      <c r="A9" s="58">
        <v>3</v>
      </c>
      <c r="B9" s="62">
        <v>1</v>
      </c>
      <c r="C9" s="63">
        <v>1</v>
      </c>
      <c r="D9" s="63">
        <v>1</v>
      </c>
      <c r="E9" s="63">
        <v>1</v>
      </c>
      <c r="F9" s="63">
        <v>1</v>
      </c>
      <c r="G9" s="63">
        <v>1</v>
      </c>
      <c r="H9" s="63">
        <v>1</v>
      </c>
      <c r="I9" s="63">
        <v>1</v>
      </c>
      <c r="J9" s="63">
        <v>1</v>
      </c>
      <c r="K9" s="63">
        <v>1</v>
      </c>
      <c r="L9" s="63">
        <v>1</v>
      </c>
      <c r="M9" s="63">
        <v>1</v>
      </c>
      <c r="N9" s="63">
        <v>1</v>
      </c>
      <c r="O9" s="63">
        <v>1</v>
      </c>
      <c r="P9" s="63">
        <v>1</v>
      </c>
      <c r="Q9" s="63">
        <v>1</v>
      </c>
      <c r="R9" s="60" t="s">
        <v>15</v>
      </c>
      <c r="S9" s="60" t="s">
        <v>14</v>
      </c>
      <c r="T9" s="60" t="s">
        <v>14</v>
      </c>
      <c r="U9" s="60">
        <v>1</v>
      </c>
      <c r="V9" s="60">
        <v>1</v>
      </c>
      <c r="W9" s="60">
        <v>1</v>
      </c>
      <c r="X9" s="60">
        <v>1</v>
      </c>
      <c r="Y9" s="60">
        <v>1</v>
      </c>
      <c r="Z9" s="60">
        <v>1</v>
      </c>
      <c r="AA9" s="60">
        <v>1</v>
      </c>
      <c r="AB9" s="60">
        <v>1</v>
      </c>
      <c r="AC9" s="60">
        <v>1</v>
      </c>
      <c r="AD9" s="60">
        <v>1</v>
      </c>
      <c r="AE9" s="60">
        <v>1</v>
      </c>
      <c r="AF9" s="60">
        <v>1</v>
      </c>
      <c r="AG9" s="60">
        <v>1</v>
      </c>
      <c r="AH9" s="60">
        <v>1</v>
      </c>
      <c r="AI9" s="60">
        <v>1</v>
      </c>
      <c r="AJ9" s="60">
        <v>1</v>
      </c>
      <c r="AK9" s="60">
        <v>1</v>
      </c>
      <c r="AL9" s="60" t="s">
        <v>16</v>
      </c>
      <c r="AM9" s="60" t="s">
        <v>16</v>
      </c>
      <c r="AN9" s="60" t="s">
        <v>17</v>
      </c>
      <c r="AO9" s="60" t="s">
        <v>17</v>
      </c>
      <c r="AP9" s="60" t="s">
        <v>17</v>
      </c>
      <c r="AQ9" s="60" t="s">
        <v>17</v>
      </c>
      <c r="AR9" s="60" t="s">
        <v>17</v>
      </c>
      <c r="AS9" s="60" t="s">
        <v>15</v>
      </c>
      <c r="AT9" s="60" t="s">
        <v>14</v>
      </c>
      <c r="AU9" s="60" t="s">
        <v>14</v>
      </c>
      <c r="AV9" s="60" t="s">
        <v>14</v>
      </c>
      <c r="AW9" s="60" t="s">
        <v>14</v>
      </c>
      <c r="AX9" s="60" t="s">
        <v>14</v>
      </c>
      <c r="AY9" s="60" t="s">
        <v>14</v>
      </c>
      <c r="AZ9" s="60" t="s">
        <v>14</v>
      </c>
      <c r="BA9" s="61" t="s">
        <v>14</v>
      </c>
    </row>
    <row r="10" spans="1:53" ht="13.5" thickBot="1">
      <c r="A10" s="64">
        <v>4</v>
      </c>
      <c r="B10" s="65">
        <v>2</v>
      </c>
      <c r="C10" s="66">
        <v>2</v>
      </c>
      <c r="D10" s="66">
        <v>2</v>
      </c>
      <c r="E10" s="66">
        <v>2</v>
      </c>
      <c r="F10" s="66">
        <v>2</v>
      </c>
      <c r="G10" s="66">
        <v>2</v>
      </c>
      <c r="H10" s="66">
        <v>2</v>
      </c>
      <c r="I10" s="66">
        <v>2</v>
      </c>
      <c r="J10" s="66">
        <v>2</v>
      </c>
      <c r="K10" s="66">
        <v>2</v>
      </c>
      <c r="L10" s="66">
        <v>2</v>
      </c>
      <c r="M10" s="66">
        <v>2</v>
      </c>
      <c r="N10" s="66">
        <v>2</v>
      </c>
      <c r="O10" s="66">
        <v>2</v>
      </c>
      <c r="P10" s="66">
        <v>2</v>
      </c>
      <c r="Q10" s="66">
        <v>2</v>
      </c>
      <c r="R10" s="67">
        <v>2</v>
      </c>
      <c r="S10" s="67" t="s">
        <v>14</v>
      </c>
      <c r="T10" s="67" t="s">
        <v>14</v>
      </c>
      <c r="U10" s="67">
        <v>2</v>
      </c>
      <c r="V10" s="67">
        <v>2</v>
      </c>
      <c r="W10" s="67">
        <v>2</v>
      </c>
      <c r="X10" s="67">
        <v>2</v>
      </c>
      <c r="Y10" s="67">
        <v>2</v>
      </c>
      <c r="Z10" s="67">
        <v>2</v>
      </c>
      <c r="AA10" s="67" t="s">
        <v>16</v>
      </c>
      <c r="AB10" s="67" t="s">
        <v>16</v>
      </c>
      <c r="AC10" s="67" t="s">
        <v>17</v>
      </c>
      <c r="AD10" s="67" t="s">
        <v>17</v>
      </c>
      <c r="AE10" s="67" t="s">
        <v>17</v>
      </c>
      <c r="AF10" s="67" t="s">
        <v>17</v>
      </c>
      <c r="AG10" s="67" t="s">
        <v>17</v>
      </c>
      <c r="AH10" s="67" t="s">
        <v>15</v>
      </c>
      <c r="AI10" s="67" t="s">
        <v>18</v>
      </c>
      <c r="AJ10" s="67" t="s">
        <v>18</v>
      </c>
      <c r="AK10" s="67" t="s">
        <v>18</v>
      </c>
      <c r="AL10" s="67" t="s">
        <v>18</v>
      </c>
      <c r="AM10" s="67" t="s">
        <v>19</v>
      </c>
      <c r="AN10" s="67" t="s">
        <v>19</v>
      </c>
      <c r="AO10" s="67" t="s">
        <v>19</v>
      </c>
      <c r="AP10" s="67" t="s">
        <v>19</v>
      </c>
      <c r="AQ10" s="67" t="s">
        <v>20</v>
      </c>
      <c r="AR10" s="67" t="s">
        <v>20</v>
      </c>
      <c r="AS10" s="67"/>
      <c r="AT10" s="67"/>
      <c r="AU10" s="67"/>
      <c r="AV10" s="67"/>
      <c r="AW10" s="67"/>
      <c r="AX10" s="67"/>
      <c r="AY10" s="67"/>
      <c r="AZ10" s="67"/>
      <c r="BA10" s="68"/>
    </row>
    <row r="11" spans="1:53" s="1" customFormat="1" ht="11.25"/>
    <row r="12" spans="1:53" s="1" customFormat="1" ht="11.25">
      <c r="A12" s="1" t="s">
        <v>21</v>
      </c>
      <c r="AP12" s="69"/>
      <c r="AR12" s="118" t="s">
        <v>22</v>
      </c>
      <c r="AS12" s="118"/>
      <c r="AT12" s="118"/>
      <c r="AU12" s="118"/>
      <c r="AV12" s="118"/>
      <c r="AW12" s="118"/>
      <c r="AX12" s="118"/>
      <c r="AY12" s="118"/>
      <c r="AZ12" s="118"/>
    </row>
    <row r="13" spans="1:53" s="1" customFormat="1" ht="11.25">
      <c r="AP13" s="69"/>
      <c r="AR13" s="1" t="s">
        <v>23</v>
      </c>
      <c r="AV13" s="120">
        <v>17</v>
      </c>
      <c r="AW13" s="120"/>
      <c r="AX13" s="73" t="s">
        <v>139</v>
      </c>
      <c r="AY13" s="120">
        <v>0</v>
      </c>
      <c r="AZ13" s="120"/>
      <c r="BA13" s="1" t="s">
        <v>24</v>
      </c>
    </row>
    <row r="14" spans="1:53" s="1" customFormat="1" ht="11.25">
      <c r="AP14" s="69"/>
      <c r="AR14" s="1" t="s">
        <v>25</v>
      </c>
      <c r="AV14" s="120">
        <v>22</v>
      </c>
      <c r="AW14" s="120"/>
      <c r="AX14" s="73" t="s">
        <v>139</v>
      </c>
      <c r="AY14" s="120">
        <v>0</v>
      </c>
      <c r="AZ14" s="120"/>
      <c r="BA14" s="1" t="s">
        <v>24</v>
      </c>
    </row>
    <row r="15" spans="1:53" s="1" customFormat="1" ht="11.25">
      <c r="A15" s="1" t="s">
        <v>26</v>
      </c>
      <c r="J15" s="70"/>
      <c r="L15" s="69"/>
      <c r="O15" s="1" t="s">
        <v>27</v>
      </c>
      <c r="Y15" s="70" t="s">
        <v>16</v>
      </c>
      <c r="AA15" s="69"/>
      <c r="AD15" s="1" t="s">
        <v>28</v>
      </c>
      <c r="AM15" s="39"/>
      <c r="AN15" s="70" t="s">
        <v>15</v>
      </c>
      <c r="AP15" s="69"/>
    </row>
    <row r="16" spans="1:53" s="1" customFormat="1" ht="11.25">
      <c r="L16" s="69"/>
      <c r="AA16" s="69"/>
      <c r="AP16" s="69"/>
      <c r="AR16" s="118" t="s">
        <v>29</v>
      </c>
      <c r="AS16" s="118"/>
      <c r="AT16" s="118"/>
      <c r="AU16" s="118"/>
      <c r="AV16" s="118"/>
      <c r="AW16" s="118"/>
      <c r="AX16" s="118"/>
      <c r="AY16" s="118"/>
      <c r="AZ16" s="118"/>
    </row>
    <row r="17" spans="1:53" s="1" customFormat="1" ht="11.25">
      <c r="A17" s="1" t="s">
        <v>30</v>
      </c>
      <c r="J17" s="70">
        <v>1</v>
      </c>
      <c r="L17" s="69"/>
      <c r="O17" s="1" t="s">
        <v>31</v>
      </c>
      <c r="Y17" s="70" t="s">
        <v>17</v>
      </c>
      <c r="AA17" s="69"/>
      <c r="AD17" s="1" t="s">
        <v>32</v>
      </c>
      <c r="AN17" s="70" t="s">
        <v>19</v>
      </c>
      <c r="AP17" s="69"/>
      <c r="AR17" s="1" t="s">
        <v>33</v>
      </c>
      <c r="AV17" s="117">
        <f>19-COUNTIF(B8:T8,"У")-COUNTIF(B8:T8,"П")-COUNTIF(B8:T8,"Э")-COUNTIF(B8:T8,"К")-COUNTIF(B8:T8,"ПД")-COUNTIF(B8:T8,"ПГ")-COUNTIF(B8:T8,"Г")</f>
        <v>16</v>
      </c>
      <c r="AW17" s="117"/>
      <c r="AX17" s="73" t="s">
        <v>139</v>
      </c>
      <c r="AY17" s="117">
        <f>COUNTIF(B8:T8,"У")+COUNTIF(B8:T8,"П")</f>
        <v>0</v>
      </c>
      <c r="AZ17" s="117"/>
      <c r="BA17" s="72" t="s">
        <v>24</v>
      </c>
    </row>
    <row r="18" spans="1:53" s="1" customFormat="1" ht="11.25">
      <c r="A18" s="1" t="s">
        <v>34</v>
      </c>
      <c r="L18" s="69"/>
      <c r="O18" s="1" t="s">
        <v>35</v>
      </c>
      <c r="V18" s="1" t="s">
        <v>36</v>
      </c>
      <c r="AA18" s="69"/>
      <c r="AD18" s="1" t="s">
        <v>37</v>
      </c>
      <c r="AP18" s="69"/>
      <c r="AR18" s="1" t="s">
        <v>38</v>
      </c>
      <c r="AV18" s="117">
        <f>33-COUNTIF(U8:BA8,"У")-COUNTIF(U8:BA8,"П")-COUNTIF(U8:BA8,"Э")-COUNTIF(U8:BA8,"К")-COUNTIF(U8:BA8,"ПД")-COUNTIF(U8:BA8,"ПГ")-COUNTIF(U8:BA8,"Г")</f>
        <v>16</v>
      </c>
      <c r="AW18" s="117"/>
      <c r="AX18" s="73" t="s">
        <v>139</v>
      </c>
      <c r="AY18" s="117">
        <f>COUNTIF(U8:BA8,"У")+COUNTIF(U8:BA8,"П")</f>
        <v>7</v>
      </c>
      <c r="AZ18" s="117"/>
      <c r="BA18" s="72" t="s">
        <v>24</v>
      </c>
    </row>
    <row r="19" spans="1:53" s="1" customFormat="1" ht="11.25">
      <c r="L19" s="69"/>
      <c r="AA19" s="69"/>
      <c r="AP19" s="69"/>
    </row>
    <row r="20" spans="1:53" s="1" customFormat="1" ht="11.25">
      <c r="A20" s="1" t="s">
        <v>39</v>
      </c>
      <c r="J20" s="70" t="s">
        <v>14</v>
      </c>
      <c r="L20" s="69"/>
      <c r="O20" s="1" t="s">
        <v>40</v>
      </c>
      <c r="Y20" s="70" t="s">
        <v>18</v>
      </c>
      <c r="AA20" s="69"/>
      <c r="AD20" s="1" t="s">
        <v>41</v>
      </c>
      <c r="AN20" s="70" t="s">
        <v>20</v>
      </c>
      <c r="AP20" s="69"/>
      <c r="AR20" s="118" t="s">
        <v>42</v>
      </c>
      <c r="AS20" s="118"/>
      <c r="AT20" s="118"/>
      <c r="AU20" s="118"/>
      <c r="AV20" s="118"/>
      <c r="AW20" s="118"/>
      <c r="AX20" s="118"/>
      <c r="AY20" s="118"/>
      <c r="AZ20" s="118"/>
    </row>
    <row r="21" spans="1:53" s="1" customFormat="1" ht="11.25">
      <c r="L21" s="69"/>
      <c r="AA21" s="69"/>
      <c r="AD21" s="1" t="s">
        <v>43</v>
      </c>
      <c r="AP21" s="69"/>
      <c r="AR21" s="1" t="s">
        <v>44</v>
      </c>
      <c r="AV21" s="117">
        <f>19-COUNTIF(B9:T9,"У")-COUNTIF(B9:T9,"П")-COUNTIF(B9:T9,"Э")-COUNTIF(B9:T9,"К")-COUNTIF(B9:T9,"ПД")-COUNTIF(B9:T9,"ПГ")-COUNTIF(B9:T9,"Г")</f>
        <v>16</v>
      </c>
      <c r="AW21" s="117"/>
      <c r="AX21" s="73" t="s">
        <v>139</v>
      </c>
      <c r="AY21" s="117">
        <f>COUNTIF(B9:T9,"У")+COUNTIF(B9:T9,"П")</f>
        <v>0</v>
      </c>
      <c r="AZ21" s="117"/>
      <c r="BA21" s="72" t="s">
        <v>24</v>
      </c>
    </row>
    <row r="22" spans="1:53" s="1" customFormat="1" ht="11.25">
      <c r="AR22" s="1" t="s">
        <v>45</v>
      </c>
      <c r="AV22" s="117">
        <f>33-COUNTIF(U9:BA9,"У")-COUNTIF(U9:BA9,"П")-COUNTIF(U9:BA9,"Э")-COUNTIF(U9:BA9,"К")-COUNTIF(U9:BA9,"ПД")-COUNTIF(U9:BA9,"ПГ")-COUNTIF(U9:BA9,"Г")</f>
        <v>17</v>
      </c>
      <c r="AW22" s="117"/>
      <c r="AX22" s="73" t="s">
        <v>139</v>
      </c>
      <c r="AY22" s="117">
        <f>COUNTIF(U9:BA9,"У")+COUNTIF(U9:BA9,"П")</f>
        <v>7</v>
      </c>
      <c r="AZ22" s="117"/>
      <c r="BA22" s="72" t="s">
        <v>24</v>
      </c>
    </row>
    <row r="23" spans="1:53" s="1" customFormat="1" ht="11.25"/>
    <row r="24" spans="1:53" s="1" customFormat="1" ht="11.25">
      <c r="AR24" s="118" t="s">
        <v>46</v>
      </c>
      <c r="AS24" s="118"/>
      <c r="AT24" s="118"/>
      <c r="AU24" s="118"/>
      <c r="AV24" s="118"/>
      <c r="AW24" s="118"/>
      <c r="AX24" s="118"/>
      <c r="AY24" s="118"/>
      <c r="AZ24" s="118"/>
    </row>
    <row r="25" spans="1:53" s="1" customFormat="1" ht="11.25">
      <c r="AR25" s="1" t="s">
        <v>47</v>
      </c>
      <c r="AV25" s="117">
        <f>19-COUNTIF(B10:T10,"У")-COUNTIF(B10:T10,"П")-COUNTIF(B10:T10,"Э")-COUNTIF(B10:T10,"К")-COUNTIF(B10:T10,"ПД")-COUNTIF(B10:T10,"ПГ")-COUNTIF(B10:T10,"Г")</f>
        <v>17</v>
      </c>
      <c r="AW25" s="117"/>
      <c r="AX25" s="73" t="s">
        <v>139</v>
      </c>
      <c r="AY25" s="117">
        <f>COUNTIF(B10:T10,"У")+COUNTIF(B10:T10,"П")</f>
        <v>0</v>
      </c>
      <c r="AZ25" s="117"/>
      <c r="BA25" s="72" t="s">
        <v>24</v>
      </c>
    </row>
    <row r="26" spans="1:53" s="1" customFormat="1" ht="11.25">
      <c r="AR26" s="116" t="s">
        <v>48</v>
      </c>
      <c r="AS26" s="116"/>
      <c r="AT26" s="116"/>
      <c r="AU26" s="116"/>
      <c r="AV26" s="117">
        <f>24-COUNTIF(U10:AR10,"У")-COUNTIF(U10:AR10,"П")-COUNTIF(U10:AR10,"Э")-COUNTIF(U10:AR10,"К")-COUNTIF(U10:AR10,"ПД")-COUNTIF(U10:AR10,"ПГ")-COUNTIF(U10:AR10,"Г")</f>
        <v>6</v>
      </c>
      <c r="AW26" s="117"/>
      <c r="AX26" s="73" t="s">
        <v>139</v>
      </c>
      <c r="AY26" s="117">
        <f>COUNTIF(U10:AR10,"У")+COUNTIF(U10:AR10,"П")</f>
        <v>7</v>
      </c>
      <c r="AZ26" s="117"/>
      <c r="BA26" s="72" t="s">
        <v>24</v>
      </c>
    </row>
    <row r="27" spans="1:53" s="1" customFormat="1">
      <c r="AV27" s="43"/>
      <c r="AW27" s="43"/>
      <c r="AX27" s="43"/>
      <c r="AY27" s="43"/>
      <c r="AZ27" s="43"/>
      <c r="BA27" s="43"/>
    </row>
  </sheetData>
  <mergeCells count="35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27" t="s">
        <v>1</v>
      </c>
      <c r="B3" s="127" t="s">
        <v>50</v>
      </c>
      <c r="C3" s="127" t="s">
        <v>27</v>
      </c>
      <c r="D3" s="127" t="s">
        <v>51</v>
      </c>
      <c r="E3" s="127"/>
      <c r="F3" s="127" t="s">
        <v>28</v>
      </c>
      <c r="G3" s="127" t="s">
        <v>52</v>
      </c>
      <c r="H3" s="127" t="s">
        <v>39</v>
      </c>
      <c r="I3" s="127" t="s">
        <v>53</v>
      </c>
    </row>
    <row r="4" spans="1:9" s="6" customFormat="1" ht="38.25">
      <c r="A4" s="127"/>
      <c r="B4" s="127"/>
      <c r="C4" s="127"/>
      <c r="D4" s="5" t="s">
        <v>54</v>
      </c>
      <c r="E4" s="5" t="s">
        <v>55</v>
      </c>
      <c r="F4" s="127"/>
      <c r="G4" s="127"/>
      <c r="H4" s="127"/>
      <c r="I4" s="127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32</v>
      </c>
      <c r="C7" s="9">
        <f>COUNTIF(График!$B8:$BA8,"У")</f>
        <v>2</v>
      </c>
      <c r="D7" s="9">
        <f>COUNTIF(График!$B8:$BA8,"П")</f>
        <v>5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33</v>
      </c>
      <c r="C8" s="9">
        <f>COUNTIF(График!$B9:$BA9,"У")</f>
        <v>2</v>
      </c>
      <c r="D8" s="9">
        <f>COUNTIF(График!$B9:$BA9,"П")</f>
        <v>5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23</v>
      </c>
      <c r="C9" s="9">
        <f>COUNTIF(График!$B10:$BA10,"У")</f>
        <v>2</v>
      </c>
      <c r="D9" s="9">
        <f>COUNTIF(График!$B10:$BA10,"П")</f>
        <v>5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127</v>
      </c>
      <c r="C10" s="11">
        <f t="shared" ref="C10:I10" si="2">SUM(C6:C9)</f>
        <v>6</v>
      </c>
      <c r="D10" s="11">
        <f t="shared" si="2"/>
        <v>15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73"/>
  <sheetViews>
    <sheetView tabSelected="1" zoomScale="90" zoomScaleNormal="90" workbookViewId="0"/>
  </sheetViews>
  <sheetFormatPr defaultColWidth="9.140625" defaultRowHeight="15.75" outlineLevelCol="1"/>
  <cols>
    <col min="1" max="1" width="12" style="13" bestFit="1" customWidth="1"/>
    <col min="2" max="2" width="40.7109375" style="13" customWidth="1"/>
    <col min="3" max="3" width="7.140625" style="13" bestFit="1" customWidth="1"/>
    <col min="4" max="4" width="5.85546875" style="13" bestFit="1" customWidth="1"/>
    <col min="5" max="10" width="5.7109375" style="13" customWidth="1"/>
    <col min="11" max="11" width="10.7109375" style="13" customWidth="1"/>
    <col min="12" max="19" width="3.28515625" style="37" hidden="1" customWidth="1" outlineLevel="1"/>
    <col min="20" max="20" width="5.7109375" style="13" customWidth="1" collapsed="1"/>
    <col min="21" max="27" width="5.7109375" style="13" customWidth="1"/>
    <col min="28" max="28" width="27.42578125" style="17" hidden="1" customWidth="1" outlineLevel="1"/>
    <col min="29" max="29" width="7.5703125" style="17" hidden="1" customWidth="1" outlineLevel="1"/>
    <col min="30" max="30" width="8.7109375" style="17" hidden="1" customWidth="1" outlineLevel="1"/>
    <col min="31" max="31" width="9.140625" style="17" hidden="1" customWidth="1" outlineLevel="1"/>
    <col min="32" max="32" width="13.28515625" style="13" customWidth="1" collapsed="1"/>
    <col min="33" max="33" width="9.85546875" style="13" customWidth="1"/>
    <col min="34" max="16384" width="9.140625" style="13"/>
  </cols>
  <sheetData>
    <row r="1" spans="1:31" s="38" customFormat="1" ht="18.75">
      <c r="A1" s="38" t="s">
        <v>124</v>
      </c>
      <c r="AB1" s="90"/>
      <c r="AC1" s="90"/>
      <c r="AD1" s="90"/>
      <c r="AE1" s="90"/>
    </row>
    <row r="2" spans="1:31" ht="39.950000000000003" customHeight="1">
      <c r="A2" s="135" t="s">
        <v>61</v>
      </c>
      <c r="B2" s="138" t="s">
        <v>62</v>
      </c>
      <c r="C2" s="156" t="s">
        <v>144</v>
      </c>
      <c r="D2" s="157"/>
      <c r="E2" s="157"/>
      <c r="F2" s="157"/>
      <c r="G2" s="157"/>
      <c r="H2" s="157"/>
      <c r="I2" s="157"/>
      <c r="J2" s="157"/>
      <c r="K2" s="157"/>
      <c r="L2" s="147" t="s">
        <v>123</v>
      </c>
      <c r="M2" s="148"/>
      <c r="N2" s="148"/>
      <c r="O2" s="148"/>
      <c r="P2" s="148"/>
      <c r="Q2" s="148"/>
      <c r="R2" s="148"/>
      <c r="S2" s="149"/>
      <c r="T2" s="169" t="s">
        <v>145</v>
      </c>
      <c r="U2" s="169"/>
      <c r="V2" s="169"/>
      <c r="W2" s="169"/>
      <c r="X2" s="169"/>
      <c r="Y2" s="169"/>
      <c r="Z2" s="169"/>
      <c r="AA2" s="169"/>
      <c r="AB2" s="91"/>
      <c r="AC2" s="91"/>
      <c r="AD2" s="91"/>
      <c r="AE2" s="91"/>
    </row>
    <row r="3" spans="1:31">
      <c r="A3" s="136"/>
      <c r="B3" s="139"/>
      <c r="C3" s="159" t="s">
        <v>195</v>
      </c>
      <c r="D3" s="155" t="s">
        <v>198</v>
      </c>
      <c r="E3" s="155"/>
      <c r="F3" s="155"/>
      <c r="G3" s="155"/>
      <c r="H3" s="159" t="s">
        <v>143</v>
      </c>
      <c r="I3" s="159" t="s">
        <v>135</v>
      </c>
      <c r="J3" s="160" t="s">
        <v>199</v>
      </c>
      <c r="K3" s="161"/>
      <c r="L3" s="150" t="s">
        <v>56</v>
      </c>
      <c r="M3" s="151"/>
      <c r="N3" s="150" t="s">
        <v>57</v>
      </c>
      <c r="O3" s="151"/>
      <c r="P3" s="150" t="s">
        <v>58</v>
      </c>
      <c r="Q3" s="151"/>
      <c r="R3" s="150" t="s">
        <v>59</v>
      </c>
      <c r="S3" s="151"/>
      <c r="T3" s="168" t="s">
        <v>56</v>
      </c>
      <c r="U3" s="168"/>
      <c r="V3" s="168" t="s">
        <v>57</v>
      </c>
      <c r="W3" s="168"/>
      <c r="X3" s="168" t="s">
        <v>58</v>
      </c>
      <c r="Y3" s="168"/>
      <c r="Z3" s="168" t="s">
        <v>59</v>
      </c>
      <c r="AA3" s="168"/>
      <c r="AB3" s="92"/>
      <c r="AC3" s="92"/>
      <c r="AD3" s="92"/>
      <c r="AE3" s="92"/>
    </row>
    <row r="4" spans="1:31" ht="15" customHeight="1">
      <c r="A4" s="136"/>
      <c r="B4" s="139"/>
      <c r="C4" s="159"/>
      <c r="D4" s="152" t="s">
        <v>134</v>
      </c>
      <c r="E4" s="152" t="s">
        <v>140</v>
      </c>
      <c r="F4" s="152" t="s">
        <v>141</v>
      </c>
      <c r="G4" s="152" t="s">
        <v>142</v>
      </c>
      <c r="H4" s="159"/>
      <c r="I4" s="159"/>
      <c r="J4" s="162"/>
      <c r="K4" s="163"/>
      <c r="L4" s="28">
        <v>1</v>
      </c>
      <c r="M4" s="29">
        <v>2</v>
      </c>
      <c r="N4" s="29">
        <v>3</v>
      </c>
      <c r="O4" s="29">
        <v>4</v>
      </c>
      <c r="P4" s="29">
        <v>5</v>
      </c>
      <c r="Q4" s="29">
        <v>6</v>
      </c>
      <c r="R4" s="29">
        <v>7</v>
      </c>
      <c r="S4" s="29">
        <v>8</v>
      </c>
      <c r="T4" s="74" t="s">
        <v>63</v>
      </c>
      <c r="U4" s="74" t="s">
        <v>64</v>
      </c>
      <c r="V4" s="74" t="s">
        <v>65</v>
      </c>
      <c r="W4" s="74" t="s">
        <v>66</v>
      </c>
      <c r="X4" s="74" t="s">
        <v>67</v>
      </c>
      <c r="Y4" s="74" t="s">
        <v>68</v>
      </c>
      <c r="Z4" s="74" t="s">
        <v>69</v>
      </c>
      <c r="AA4" s="74" t="s">
        <v>70</v>
      </c>
      <c r="AB4" s="93"/>
      <c r="AC4" s="93"/>
      <c r="AD4" s="93"/>
      <c r="AE4" s="93"/>
    </row>
    <row r="5" spans="1:31" ht="15" customHeight="1">
      <c r="A5" s="136"/>
      <c r="B5" s="139"/>
      <c r="C5" s="159"/>
      <c r="D5" s="153"/>
      <c r="E5" s="153"/>
      <c r="F5" s="153"/>
      <c r="G5" s="153"/>
      <c r="H5" s="159"/>
      <c r="I5" s="159"/>
      <c r="J5" s="162"/>
      <c r="K5" s="163"/>
      <c r="L5" s="30"/>
      <c r="M5" s="30"/>
      <c r="N5" s="30"/>
      <c r="O5" s="30"/>
      <c r="P5" s="30"/>
      <c r="Q5" s="30"/>
      <c r="R5" s="30"/>
      <c r="S5" s="30"/>
      <c r="T5" s="15">
        <f>График!AV13</f>
        <v>17</v>
      </c>
      <c r="U5" s="15">
        <f>График!AV14</f>
        <v>22</v>
      </c>
      <c r="V5" s="75">
        <f>График!AV17</f>
        <v>16</v>
      </c>
      <c r="W5" s="75">
        <f>График!AV18</f>
        <v>16</v>
      </c>
      <c r="X5" s="75">
        <f>График!AV21</f>
        <v>16</v>
      </c>
      <c r="Y5" s="75">
        <f>График!AV22</f>
        <v>17</v>
      </c>
      <c r="Z5" s="75">
        <f>График!AV25</f>
        <v>17</v>
      </c>
      <c r="AA5" s="75">
        <f>График!AV26</f>
        <v>6</v>
      </c>
      <c r="AB5" s="94"/>
      <c r="AC5" s="94"/>
      <c r="AD5" s="94"/>
      <c r="AE5" s="94"/>
    </row>
    <row r="6" spans="1:31">
      <c r="A6" s="136"/>
      <c r="B6" s="139"/>
      <c r="C6" s="159"/>
      <c r="D6" s="153"/>
      <c r="E6" s="153"/>
      <c r="F6" s="153"/>
      <c r="G6" s="153"/>
      <c r="H6" s="159"/>
      <c r="I6" s="159"/>
      <c r="J6" s="162"/>
      <c r="K6" s="163"/>
      <c r="L6" s="31"/>
      <c r="M6" s="31"/>
      <c r="N6" s="31"/>
      <c r="O6" s="31"/>
      <c r="P6" s="31"/>
      <c r="Q6" s="31"/>
      <c r="R6" s="31"/>
      <c r="S6" s="31"/>
      <c r="T6" s="16" t="s">
        <v>71</v>
      </c>
      <c r="U6" s="16" t="s">
        <v>71</v>
      </c>
      <c r="V6" s="16" t="s">
        <v>71</v>
      </c>
      <c r="W6" s="16" t="s">
        <v>71</v>
      </c>
      <c r="X6" s="16" t="s">
        <v>71</v>
      </c>
      <c r="Y6" s="16" t="s">
        <v>71</v>
      </c>
      <c r="Z6" s="16" t="s">
        <v>71</v>
      </c>
      <c r="AA6" s="16" t="s">
        <v>71</v>
      </c>
      <c r="AB6" s="95"/>
      <c r="AC6" s="95"/>
      <c r="AD6" s="95"/>
      <c r="AE6" s="95"/>
    </row>
    <row r="7" spans="1:31">
      <c r="A7" s="136"/>
      <c r="B7" s="139"/>
      <c r="C7" s="159"/>
      <c r="D7" s="153"/>
      <c r="E7" s="153"/>
      <c r="F7" s="153"/>
      <c r="G7" s="153"/>
      <c r="H7" s="159"/>
      <c r="I7" s="159"/>
      <c r="J7" s="162"/>
      <c r="K7" s="163"/>
      <c r="L7" s="31"/>
      <c r="M7" s="31"/>
      <c r="N7" s="31"/>
      <c r="O7" s="31"/>
      <c r="P7" s="31"/>
      <c r="Q7" s="31"/>
      <c r="R7" s="31"/>
      <c r="S7" s="31"/>
      <c r="T7" s="12">
        <f>График!AY13</f>
        <v>0</v>
      </c>
      <c r="U7" s="12">
        <f>График!AY14</f>
        <v>0</v>
      </c>
      <c r="V7" s="15">
        <f>График!AY17</f>
        <v>0</v>
      </c>
      <c r="W7" s="15">
        <f>График!AY18</f>
        <v>7</v>
      </c>
      <c r="X7" s="15">
        <f>График!AY21</f>
        <v>0</v>
      </c>
      <c r="Y7" s="15">
        <f>График!AY22</f>
        <v>7</v>
      </c>
      <c r="Z7" s="15">
        <f>График!AY25</f>
        <v>0</v>
      </c>
      <c r="AA7" s="15">
        <f>График!AY26</f>
        <v>7</v>
      </c>
      <c r="AB7" s="96"/>
      <c r="AC7" s="96"/>
      <c r="AD7" s="96"/>
      <c r="AE7" s="96"/>
    </row>
    <row r="8" spans="1:31" ht="90" customHeight="1">
      <c r="A8" s="137"/>
      <c r="B8" s="140"/>
      <c r="C8" s="159"/>
      <c r="D8" s="154"/>
      <c r="E8" s="154"/>
      <c r="F8" s="154"/>
      <c r="G8" s="154"/>
      <c r="H8" s="159"/>
      <c r="I8" s="159"/>
      <c r="J8" s="164"/>
      <c r="K8" s="165"/>
      <c r="L8" s="32"/>
      <c r="M8" s="32"/>
      <c r="N8" s="32"/>
      <c r="O8" s="32"/>
      <c r="P8" s="32"/>
      <c r="Q8" s="32"/>
      <c r="R8" s="32"/>
      <c r="S8" s="32"/>
      <c r="T8" s="16" t="s">
        <v>71</v>
      </c>
      <c r="U8" s="16" t="s">
        <v>71</v>
      </c>
      <c r="V8" s="16" t="s">
        <v>71</v>
      </c>
      <c r="W8" s="16" t="s">
        <v>71</v>
      </c>
      <c r="X8" s="16" t="s">
        <v>71</v>
      </c>
      <c r="Y8" s="16" t="s">
        <v>71</v>
      </c>
      <c r="Z8" s="16" t="s">
        <v>71</v>
      </c>
      <c r="AA8" s="16" t="s">
        <v>71</v>
      </c>
      <c r="AB8" s="95"/>
      <c r="AC8" s="95"/>
      <c r="AD8" s="95"/>
      <c r="AE8" s="95"/>
    </row>
    <row r="9" spans="1:31" s="17" customFormat="1" ht="12.75">
      <c r="A9" s="14">
        <v>1</v>
      </c>
      <c r="B9" s="14">
        <v>2</v>
      </c>
      <c r="C9" s="74">
        <v>3</v>
      </c>
      <c r="D9" s="74">
        <v>4</v>
      </c>
      <c r="E9" s="74">
        <v>5</v>
      </c>
      <c r="F9" s="74">
        <v>6</v>
      </c>
      <c r="G9" s="74">
        <v>7</v>
      </c>
      <c r="H9" s="74">
        <v>8</v>
      </c>
      <c r="I9" s="74">
        <v>9</v>
      </c>
      <c r="J9" s="74">
        <v>10</v>
      </c>
      <c r="K9" s="74">
        <v>11</v>
      </c>
      <c r="L9" s="29"/>
      <c r="M9" s="29"/>
      <c r="N9" s="29"/>
      <c r="O9" s="29"/>
      <c r="P9" s="29"/>
      <c r="Q9" s="29"/>
      <c r="R9" s="29"/>
      <c r="S9" s="29"/>
      <c r="T9" s="74">
        <v>12</v>
      </c>
      <c r="U9" s="74">
        <v>13</v>
      </c>
      <c r="V9" s="74">
        <v>14</v>
      </c>
      <c r="W9" s="74">
        <v>15</v>
      </c>
      <c r="X9" s="74">
        <v>16</v>
      </c>
      <c r="Y9" s="74">
        <v>17</v>
      </c>
      <c r="Z9" s="74">
        <v>18</v>
      </c>
      <c r="AA9" s="74">
        <v>19</v>
      </c>
      <c r="AB9" s="97"/>
      <c r="AC9" s="74" t="s">
        <v>214</v>
      </c>
      <c r="AD9" s="74" t="s">
        <v>215</v>
      </c>
      <c r="AE9" s="74" t="s">
        <v>216</v>
      </c>
    </row>
    <row r="10" spans="1:31" s="20" customFormat="1">
      <c r="A10" s="18" t="s">
        <v>72</v>
      </c>
      <c r="B10" s="18" t="s">
        <v>146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702</v>
      </c>
      <c r="F10" s="18">
        <f t="shared" si="0"/>
        <v>702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8" t="s">
        <v>210</v>
      </c>
      <c r="L10" s="33"/>
      <c r="M10" s="33"/>
      <c r="N10" s="33"/>
      <c r="O10" s="33"/>
      <c r="P10" s="33"/>
      <c r="Q10" s="33"/>
      <c r="R10" s="33"/>
      <c r="S10" s="33"/>
      <c r="T10" s="22">
        <f>IF(L10&lt;36,L10*T$5,L10)</f>
        <v>0</v>
      </c>
      <c r="U10" s="22">
        <f t="shared" ref="U10" si="1">IF(M10&lt;36,M10*U$5,M10)</f>
        <v>0</v>
      </c>
      <c r="V10" s="22">
        <f t="shared" ref="V10" si="2">IF(N10&lt;36,N10*V$5,N10)</f>
        <v>0</v>
      </c>
      <c r="W10" s="22">
        <f t="shared" ref="W10" si="3">IF(O10&lt;36,O10*W$5,O10)</f>
        <v>0</v>
      </c>
      <c r="X10" s="22">
        <f t="shared" ref="X10" si="4">IF(P10&lt;36,P10*X$5,P10)</f>
        <v>0</v>
      </c>
      <c r="Y10" s="22">
        <f t="shared" ref="Y10" si="5">IF(Q10&lt;36,Q10*Y$5,Q10)</f>
        <v>0</v>
      </c>
      <c r="Z10" s="22">
        <f t="shared" ref="Z10" si="6">IF(R10&lt;36,R10*Z$5,R10)</f>
        <v>0</v>
      </c>
      <c r="AA10" s="22">
        <f t="shared" ref="AA10" si="7">IF(S10&lt;36,S10*AA$5,S10)</f>
        <v>0</v>
      </c>
      <c r="AB10" s="98" t="s">
        <v>152</v>
      </c>
      <c r="AC10" s="99">
        <v>460</v>
      </c>
      <c r="AD10" s="99">
        <f>C25-AC10</f>
        <v>120</v>
      </c>
      <c r="AE10" s="100">
        <f>AD10/$AD$15</f>
        <v>8.9552238805970144E-2</v>
      </c>
    </row>
    <row r="11" spans="1:31" s="23" customFormat="1">
      <c r="A11" s="21" t="s">
        <v>73</v>
      </c>
      <c r="B11" s="21" t="s">
        <v>125</v>
      </c>
      <c r="C11" s="21">
        <f>D11+SUM(H11:J11)</f>
        <v>72</v>
      </c>
      <c r="D11" s="21">
        <f>SUM(E11:G11)</f>
        <v>56</v>
      </c>
      <c r="E11" s="21">
        <f>SUM(T11:AA11)-F11-G11</f>
        <v>20</v>
      </c>
      <c r="F11" s="21">
        <v>36</v>
      </c>
      <c r="G11" s="21"/>
      <c r="H11" s="21"/>
      <c r="I11" s="21"/>
      <c r="J11" s="21">
        <v>16</v>
      </c>
      <c r="K11" s="166" t="s">
        <v>129</v>
      </c>
      <c r="L11" s="40">
        <v>2</v>
      </c>
      <c r="M11" s="82">
        <v>1</v>
      </c>
      <c r="N11" s="34"/>
      <c r="O11" s="34"/>
      <c r="P11" s="34"/>
      <c r="Q11" s="34"/>
      <c r="R11" s="34"/>
      <c r="S11" s="34"/>
      <c r="T11" s="22">
        <f t="shared" ref="T11:T63" si="8">IF(L11&lt;36,L11*T$5,L11)</f>
        <v>34</v>
      </c>
      <c r="U11" s="22">
        <f t="shared" ref="U11:U63" si="9">IF(M11&lt;36,M11*U$5,M11)</f>
        <v>22</v>
      </c>
      <c r="V11" s="22">
        <f t="shared" ref="V11:V63" si="10">IF(N11&lt;36,N11*V$5,N11)</f>
        <v>0</v>
      </c>
      <c r="W11" s="22">
        <f t="shared" ref="W11:W63" si="11">IF(O11&lt;36,O11*W$5,O11)</f>
        <v>0</v>
      </c>
      <c r="X11" s="22">
        <f t="shared" ref="X11:X63" si="12">IF(P11&lt;36,P11*X$5,P11)</f>
        <v>0</v>
      </c>
      <c r="Y11" s="22">
        <f t="shared" ref="Y11:Y63" si="13">IF(Q11&lt;36,Q11*Y$5,Q11)</f>
        <v>0</v>
      </c>
      <c r="Z11" s="22">
        <f t="shared" ref="Z11:Z63" si="14">IF(R11&lt;36,R11*Z$5,R11)</f>
        <v>0</v>
      </c>
      <c r="AA11" s="22">
        <f t="shared" ref="AA11:AA63" si="15">IF(S11&lt;36,S11*AA$5,S11)</f>
        <v>0</v>
      </c>
      <c r="AB11" s="98" t="s">
        <v>94</v>
      </c>
      <c r="AC11" s="99">
        <v>512</v>
      </c>
      <c r="AD11" s="99">
        <f>C31-AC11</f>
        <v>362</v>
      </c>
      <c r="AE11" s="100">
        <f t="shared" ref="AE11:AE14" si="16">AD11/$AD$15</f>
        <v>0.2701492537313433</v>
      </c>
    </row>
    <row r="12" spans="1:31" s="23" customFormat="1">
      <c r="A12" s="21" t="s">
        <v>75</v>
      </c>
      <c r="B12" s="21" t="s">
        <v>126</v>
      </c>
      <c r="C12" s="21">
        <f t="shared" ref="C12:C41" si="17">D12+SUM(H12:J12)</f>
        <v>108</v>
      </c>
      <c r="D12" s="21">
        <f t="shared" ref="D12:D24" si="18">SUM(E12:G12)</f>
        <v>100</v>
      </c>
      <c r="E12" s="21">
        <f t="shared" ref="E12:E24" si="19">SUM(T12:AA12)-F12-G12</f>
        <v>46</v>
      </c>
      <c r="F12" s="21">
        <v>54</v>
      </c>
      <c r="G12" s="21"/>
      <c r="H12" s="21"/>
      <c r="I12" s="21"/>
      <c r="J12" s="21">
        <v>8</v>
      </c>
      <c r="K12" s="167"/>
      <c r="L12" s="40">
        <v>2</v>
      </c>
      <c r="M12" s="82">
        <v>3</v>
      </c>
      <c r="N12" s="34"/>
      <c r="O12" s="34"/>
      <c r="P12" s="34"/>
      <c r="Q12" s="34"/>
      <c r="R12" s="34"/>
      <c r="S12" s="34"/>
      <c r="T12" s="22">
        <f t="shared" si="8"/>
        <v>34</v>
      </c>
      <c r="U12" s="22">
        <f t="shared" si="9"/>
        <v>66</v>
      </c>
      <c r="V12" s="22">
        <f t="shared" si="10"/>
        <v>0</v>
      </c>
      <c r="W12" s="22">
        <f t="shared" si="11"/>
        <v>0</v>
      </c>
      <c r="X12" s="22">
        <f t="shared" si="12"/>
        <v>0</v>
      </c>
      <c r="Y12" s="22">
        <f t="shared" si="13"/>
        <v>0</v>
      </c>
      <c r="Z12" s="22">
        <f t="shared" si="14"/>
        <v>0</v>
      </c>
      <c r="AA12" s="22">
        <f t="shared" si="15"/>
        <v>0</v>
      </c>
      <c r="AB12" s="98" t="s">
        <v>133</v>
      </c>
      <c r="AC12" s="99">
        <v>1828</v>
      </c>
      <c r="AD12" s="99">
        <f>C42-AC12</f>
        <v>786</v>
      </c>
      <c r="AE12" s="100">
        <f t="shared" si="16"/>
        <v>0.58656716417910448</v>
      </c>
    </row>
    <row r="13" spans="1:31" s="23" customFormat="1">
      <c r="A13" s="21" t="s">
        <v>78</v>
      </c>
      <c r="B13" s="21" t="s">
        <v>80</v>
      </c>
      <c r="C13" s="21">
        <f t="shared" si="17"/>
        <v>134</v>
      </c>
      <c r="D13" s="21">
        <f t="shared" si="18"/>
        <v>134</v>
      </c>
      <c r="E13" s="21">
        <f t="shared" si="19"/>
        <v>88</v>
      </c>
      <c r="F13" s="21">
        <v>46</v>
      </c>
      <c r="G13" s="21"/>
      <c r="H13" s="21"/>
      <c r="I13" s="21"/>
      <c r="J13" s="21"/>
      <c r="K13" s="79" t="s">
        <v>77</v>
      </c>
      <c r="L13" s="40">
        <v>4</v>
      </c>
      <c r="M13" s="40">
        <v>3</v>
      </c>
      <c r="N13" s="34"/>
      <c r="O13" s="34"/>
      <c r="P13" s="34"/>
      <c r="Q13" s="34"/>
      <c r="R13" s="34"/>
      <c r="S13" s="34"/>
      <c r="T13" s="22">
        <f t="shared" si="8"/>
        <v>68</v>
      </c>
      <c r="U13" s="22">
        <f t="shared" si="9"/>
        <v>66</v>
      </c>
      <c r="V13" s="22">
        <f t="shared" si="10"/>
        <v>0</v>
      </c>
      <c r="W13" s="22">
        <f t="shared" si="11"/>
        <v>0</v>
      </c>
      <c r="X13" s="22">
        <f t="shared" si="12"/>
        <v>0</v>
      </c>
      <c r="Y13" s="22">
        <f t="shared" si="13"/>
        <v>0</v>
      </c>
      <c r="Z13" s="22">
        <f t="shared" si="14"/>
        <v>0</v>
      </c>
      <c r="AA13" s="22">
        <f t="shared" si="15"/>
        <v>0</v>
      </c>
      <c r="AB13" s="98" t="s">
        <v>132</v>
      </c>
      <c r="AC13" s="99">
        <v>108</v>
      </c>
      <c r="AD13" s="99">
        <f>C60-AC13</f>
        <v>72</v>
      </c>
      <c r="AE13" s="100">
        <f t="shared" si="16"/>
        <v>5.3731343283582089E-2</v>
      </c>
    </row>
    <row r="14" spans="1:31" s="23" customFormat="1">
      <c r="A14" s="21" t="s">
        <v>79</v>
      </c>
      <c r="B14" s="21" t="s">
        <v>147</v>
      </c>
      <c r="C14" s="21">
        <f t="shared" si="17"/>
        <v>66</v>
      </c>
      <c r="D14" s="21">
        <f t="shared" si="18"/>
        <v>66</v>
      </c>
      <c r="E14" s="21">
        <f t="shared" si="19"/>
        <v>32</v>
      </c>
      <c r="F14" s="21">
        <v>34</v>
      </c>
      <c r="G14" s="21"/>
      <c r="H14" s="21"/>
      <c r="I14" s="21"/>
      <c r="J14" s="21"/>
      <c r="K14" s="79" t="s">
        <v>196</v>
      </c>
      <c r="L14" s="34"/>
      <c r="M14" s="40">
        <v>3</v>
      </c>
      <c r="N14" s="34"/>
      <c r="O14" s="34"/>
      <c r="P14" s="34"/>
      <c r="Q14" s="34"/>
      <c r="R14" s="34"/>
      <c r="S14" s="34"/>
      <c r="T14" s="22">
        <f t="shared" si="8"/>
        <v>0</v>
      </c>
      <c r="U14" s="22">
        <f t="shared" si="9"/>
        <v>66</v>
      </c>
      <c r="V14" s="22">
        <f t="shared" si="10"/>
        <v>0</v>
      </c>
      <c r="W14" s="22">
        <f t="shared" si="11"/>
        <v>0</v>
      </c>
      <c r="X14" s="22">
        <f t="shared" si="12"/>
        <v>0</v>
      </c>
      <c r="Y14" s="22">
        <f t="shared" si="13"/>
        <v>0</v>
      </c>
      <c r="Z14" s="22">
        <f t="shared" si="14"/>
        <v>0</v>
      </c>
      <c r="AA14" s="22">
        <f t="shared" si="15"/>
        <v>0</v>
      </c>
      <c r="AB14" s="98" t="s">
        <v>111</v>
      </c>
      <c r="AC14" s="99">
        <v>216</v>
      </c>
      <c r="AD14" s="99">
        <f>C61-AC14</f>
        <v>0</v>
      </c>
      <c r="AE14" s="100">
        <f t="shared" si="16"/>
        <v>0</v>
      </c>
    </row>
    <row r="15" spans="1:31" s="23" customFormat="1">
      <c r="A15" s="21" t="s">
        <v>81</v>
      </c>
      <c r="B15" s="21" t="s">
        <v>138</v>
      </c>
      <c r="C15" s="21">
        <f t="shared" si="17"/>
        <v>66</v>
      </c>
      <c r="D15" s="21">
        <f t="shared" si="18"/>
        <v>66</v>
      </c>
      <c r="E15" s="21">
        <f t="shared" si="19"/>
        <v>38</v>
      </c>
      <c r="F15" s="21">
        <v>28</v>
      </c>
      <c r="G15" s="21"/>
      <c r="H15" s="21"/>
      <c r="I15" s="21"/>
      <c r="J15" s="21"/>
      <c r="K15" s="79" t="s">
        <v>196</v>
      </c>
      <c r="L15" s="34"/>
      <c r="M15" s="40">
        <v>3</v>
      </c>
      <c r="N15" s="34"/>
      <c r="O15" s="34"/>
      <c r="P15" s="34"/>
      <c r="Q15" s="34"/>
      <c r="R15" s="34"/>
      <c r="S15" s="34"/>
      <c r="T15" s="22">
        <f t="shared" si="8"/>
        <v>0</v>
      </c>
      <c r="U15" s="22">
        <f t="shared" si="9"/>
        <v>66</v>
      </c>
      <c r="V15" s="22">
        <f t="shared" si="10"/>
        <v>0</v>
      </c>
      <c r="W15" s="22">
        <f t="shared" si="11"/>
        <v>0</v>
      </c>
      <c r="X15" s="22">
        <f t="shared" si="12"/>
        <v>0</v>
      </c>
      <c r="Y15" s="22">
        <f t="shared" si="13"/>
        <v>0</v>
      </c>
      <c r="Z15" s="22">
        <f t="shared" si="14"/>
        <v>0</v>
      </c>
      <c r="AA15" s="22">
        <f t="shared" si="15"/>
        <v>0</v>
      </c>
      <c r="AB15" s="101" t="s">
        <v>217</v>
      </c>
      <c r="AC15" s="102">
        <f>SUM(AC10:AC14)</f>
        <v>3124</v>
      </c>
      <c r="AD15" s="102">
        <f>SUM(AD10:AD14)</f>
        <v>1340</v>
      </c>
      <c r="AE15" s="103">
        <f>SUM(AE10:AE14)</f>
        <v>1</v>
      </c>
    </row>
    <row r="16" spans="1:31" s="23" customFormat="1">
      <c r="A16" s="21" t="s">
        <v>84</v>
      </c>
      <c r="B16" s="21" t="s">
        <v>76</v>
      </c>
      <c r="C16" s="21">
        <f t="shared" si="17"/>
        <v>78</v>
      </c>
      <c r="D16" s="21">
        <f t="shared" si="18"/>
        <v>78</v>
      </c>
      <c r="E16" s="21">
        <f t="shared" si="19"/>
        <v>0</v>
      </c>
      <c r="F16" s="21">
        <v>78</v>
      </c>
      <c r="G16" s="21"/>
      <c r="H16" s="21"/>
      <c r="I16" s="21"/>
      <c r="J16" s="21"/>
      <c r="K16" s="79" t="s">
        <v>77</v>
      </c>
      <c r="L16" s="40">
        <v>2</v>
      </c>
      <c r="M16" s="40">
        <v>2</v>
      </c>
      <c r="N16" s="34"/>
      <c r="O16" s="34"/>
      <c r="P16" s="34"/>
      <c r="Q16" s="34"/>
      <c r="R16" s="34"/>
      <c r="S16" s="34"/>
      <c r="T16" s="22">
        <f t="shared" si="8"/>
        <v>34</v>
      </c>
      <c r="U16" s="22">
        <f t="shared" si="9"/>
        <v>44</v>
      </c>
      <c r="V16" s="22">
        <f t="shared" si="10"/>
        <v>0</v>
      </c>
      <c r="W16" s="22">
        <f t="shared" si="11"/>
        <v>0</v>
      </c>
      <c r="X16" s="22">
        <f t="shared" si="12"/>
        <v>0</v>
      </c>
      <c r="Y16" s="22">
        <f t="shared" si="13"/>
        <v>0</v>
      </c>
      <c r="Z16" s="22">
        <f t="shared" si="14"/>
        <v>0</v>
      </c>
      <c r="AA16" s="22">
        <f t="shared" si="15"/>
        <v>0</v>
      </c>
      <c r="AB16" s="104"/>
      <c r="AC16" s="99"/>
      <c r="AD16" s="99"/>
      <c r="AE16" s="99"/>
    </row>
    <row r="17" spans="1:38" s="23" customFormat="1">
      <c r="A17" s="21" t="s">
        <v>85</v>
      </c>
      <c r="B17" s="21" t="s">
        <v>127</v>
      </c>
      <c r="C17" s="21">
        <f t="shared" si="17"/>
        <v>336</v>
      </c>
      <c r="D17" s="21">
        <f t="shared" si="18"/>
        <v>312</v>
      </c>
      <c r="E17" s="21">
        <f t="shared" si="19"/>
        <v>198</v>
      </c>
      <c r="F17" s="21">
        <v>114</v>
      </c>
      <c r="G17" s="21"/>
      <c r="H17" s="21"/>
      <c r="I17" s="21"/>
      <c r="J17" s="21">
        <v>24</v>
      </c>
      <c r="K17" s="79" t="s">
        <v>74</v>
      </c>
      <c r="L17" s="40">
        <v>8</v>
      </c>
      <c r="M17" s="82">
        <v>8</v>
      </c>
      <c r="N17" s="34"/>
      <c r="O17" s="34"/>
      <c r="P17" s="34"/>
      <c r="Q17" s="34"/>
      <c r="R17" s="34"/>
      <c r="S17" s="34"/>
      <c r="T17" s="22">
        <f t="shared" si="8"/>
        <v>136</v>
      </c>
      <c r="U17" s="22">
        <f t="shared" si="9"/>
        <v>176</v>
      </c>
      <c r="V17" s="22">
        <f t="shared" si="10"/>
        <v>0</v>
      </c>
      <c r="W17" s="22">
        <f t="shared" si="11"/>
        <v>0</v>
      </c>
      <c r="X17" s="22">
        <f t="shared" si="12"/>
        <v>0</v>
      </c>
      <c r="Y17" s="22">
        <f t="shared" si="13"/>
        <v>0</v>
      </c>
      <c r="Z17" s="22">
        <f t="shared" si="14"/>
        <v>0</v>
      </c>
      <c r="AA17" s="22">
        <f t="shared" si="15"/>
        <v>0</v>
      </c>
      <c r="AB17" s="104"/>
      <c r="AC17" s="105"/>
      <c r="AD17" s="74" t="s">
        <v>213</v>
      </c>
      <c r="AE17" s="74" t="s">
        <v>218</v>
      </c>
    </row>
    <row r="18" spans="1:38" s="23" customFormat="1">
      <c r="A18" s="21" t="s">
        <v>87</v>
      </c>
      <c r="B18" s="21" t="s">
        <v>86</v>
      </c>
      <c r="C18" s="21">
        <f t="shared" si="17"/>
        <v>144</v>
      </c>
      <c r="D18" s="21">
        <f t="shared" si="18"/>
        <v>132</v>
      </c>
      <c r="E18" s="21">
        <f t="shared" si="19"/>
        <v>48</v>
      </c>
      <c r="F18" s="21">
        <v>84</v>
      </c>
      <c r="G18" s="21"/>
      <c r="H18" s="21"/>
      <c r="I18" s="21"/>
      <c r="J18" s="21">
        <v>12</v>
      </c>
      <c r="K18" s="79" t="s">
        <v>15</v>
      </c>
      <c r="L18" s="34"/>
      <c r="M18" s="82">
        <v>6</v>
      </c>
      <c r="N18" s="34"/>
      <c r="O18" s="34"/>
      <c r="P18" s="34"/>
      <c r="Q18" s="34"/>
      <c r="R18" s="34"/>
      <c r="S18" s="34"/>
      <c r="T18" s="22">
        <f t="shared" si="8"/>
        <v>0</v>
      </c>
      <c r="U18" s="22">
        <f t="shared" si="9"/>
        <v>132</v>
      </c>
      <c r="V18" s="22">
        <f t="shared" si="10"/>
        <v>0</v>
      </c>
      <c r="W18" s="22">
        <f t="shared" si="11"/>
        <v>0</v>
      </c>
      <c r="X18" s="22">
        <f t="shared" si="12"/>
        <v>0</v>
      </c>
      <c r="Y18" s="22">
        <f t="shared" si="13"/>
        <v>0</v>
      </c>
      <c r="Z18" s="22">
        <f t="shared" si="14"/>
        <v>0</v>
      </c>
      <c r="AA18" s="22">
        <f t="shared" si="15"/>
        <v>0</v>
      </c>
      <c r="AB18" s="170" t="s">
        <v>219</v>
      </c>
      <c r="AC18" s="171"/>
      <c r="AD18" s="99">
        <v>2052</v>
      </c>
      <c r="AE18" s="99">
        <f>SUM(V66:AA66)</f>
        <v>2816</v>
      </c>
    </row>
    <row r="19" spans="1:38" s="23" customFormat="1">
      <c r="A19" s="21" t="s">
        <v>89</v>
      </c>
      <c r="B19" s="21" t="s">
        <v>82</v>
      </c>
      <c r="C19" s="21">
        <f t="shared" si="17"/>
        <v>78</v>
      </c>
      <c r="D19" s="21">
        <f t="shared" si="18"/>
        <v>78</v>
      </c>
      <c r="E19" s="21">
        <f t="shared" si="19"/>
        <v>14</v>
      </c>
      <c r="F19" s="21">
        <v>64</v>
      </c>
      <c r="G19" s="21"/>
      <c r="H19" s="21"/>
      <c r="I19" s="21"/>
      <c r="J19" s="21"/>
      <c r="K19" s="79" t="s">
        <v>83</v>
      </c>
      <c r="L19" s="40">
        <v>2</v>
      </c>
      <c r="M19" s="40">
        <v>2</v>
      </c>
      <c r="N19" s="34"/>
      <c r="O19" s="34"/>
      <c r="P19" s="34"/>
      <c r="Q19" s="34"/>
      <c r="R19" s="34"/>
      <c r="S19" s="34"/>
      <c r="T19" s="22">
        <f t="shared" si="8"/>
        <v>34</v>
      </c>
      <c r="U19" s="22">
        <f t="shared" si="9"/>
        <v>44</v>
      </c>
      <c r="V19" s="22">
        <f t="shared" si="10"/>
        <v>0</v>
      </c>
      <c r="W19" s="22">
        <f t="shared" si="11"/>
        <v>0</v>
      </c>
      <c r="X19" s="22">
        <f t="shared" si="12"/>
        <v>0</v>
      </c>
      <c r="Y19" s="22">
        <f t="shared" si="13"/>
        <v>0</v>
      </c>
      <c r="Z19" s="22">
        <f t="shared" si="14"/>
        <v>0</v>
      </c>
      <c r="AA19" s="22">
        <f t="shared" si="15"/>
        <v>0</v>
      </c>
      <c r="AB19" s="170" t="s">
        <v>224</v>
      </c>
      <c r="AC19" s="171"/>
      <c r="AD19" s="99">
        <v>900</v>
      </c>
      <c r="AE19" s="99">
        <f>H64</f>
        <v>900</v>
      </c>
    </row>
    <row r="20" spans="1:38" s="23" customFormat="1" ht="31.5">
      <c r="A20" s="21" t="s">
        <v>91</v>
      </c>
      <c r="B20" s="21" t="s">
        <v>212</v>
      </c>
      <c r="C20" s="21">
        <f t="shared" si="17"/>
        <v>68</v>
      </c>
      <c r="D20" s="21">
        <f t="shared" si="18"/>
        <v>68</v>
      </c>
      <c r="E20" s="21">
        <f t="shared" si="19"/>
        <v>22</v>
      </c>
      <c r="F20" s="21">
        <v>46</v>
      </c>
      <c r="G20" s="21"/>
      <c r="H20" s="21"/>
      <c r="I20" s="21"/>
      <c r="J20" s="21"/>
      <c r="K20" s="79" t="s">
        <v>196</v>
      </c>
      <c r="L20" s="40">
        <v>4</v>
      </c>
      <c r="M20" s="34"/>
      <c r="N20" s="34"/>
      <c r="O20" s="34"/>
      <c r="P20" s="34"/>
      <c r="Q20" s="34"/>
      <c r="R20" s="34"/>
      <c r="S20" s="34"/>
      <c r="T20" s="22">
        <f t="shared" si="8"/>
        <v>68</v>
      </c>
      <c r="U20" s="22">
        <f t="shared" si="9"/>
        <v>0</v>
      </c>
      <c r="V20" s="22">
        <f t="shared" si="10"/>
        <v>0</v>
      </c>
      <c r="W20" s="22">
        <f t="shared" si="11"/>
        <v>0</v>
      </c>
      <c r="X20" s="22">
        <f t="shared" si="12"/>
        <v>0</v>
      </c>
      <c r="Y20" s="22">
        <f t="shared" si="13"/>
        <v>0</v>
      </c>
      <c r="Z20" s="22">
        <f t="shared" si="14"/>
        <v>0</v>
      </c>
      <c r="AA20" s="22">
        <f t="shared" si="15"/>
        <v>0</v>
      </c>
      <c r="AB20" s="170" t="s">
        <v>220</v>
      </c>
      <c r="AC20" s="171"/>
      <c r="AD20" s="99">
        <v>216</v>
      </c>
      <c r="AE20" s="99">
        <f>C61</f>
        <v>216</v>
      </c>
    </row>
    <row r="21" spans="1:38" s="23" customFormat="1">
      <c r="A21" s="21" t="s">
        <v>128</v>
      </c>
      <c r="B21" s="21" t="s">
        <v>88</v>
      </c>
      <c r="C21" s="21">
        <f t="shared" si="17"/>
        <v>146</v>
      </c>
      <c r="D21" s="21">
        <f t="shared" si="18"/>
        <v>134</v>
      </c>
      <c r="E21" s="21">
        <f t="shared" si="19"/>
        <v>108</v>
      </c>
      <c r="F21" s="21">
        <v>26</v>
      </c>
      <c r="G21" s="21"/>
      <c r="H21" s="21"/>
      <c r="I21" s="21"/>
      <c r="J21" s="21">
        <v>12</v>
      </c>
      <c r="K21" s="79" t="s">
        <v>74</v>
      </c>
      <c r="L21" s="40">
        <v>4</v>
      </c>
      <c r="M21" s="82">
        <v>3</v>
      </c>
      <c r="N21" s="34"/>
      <c r="O21" s="34"/>
      <c r="P21" s="34"/>
      <c r="Q21" s="34"/>
      <c r="R21" s="34"/>
      <c r="S21" s="34"/>
      <c r="T21" s="22">
        <f t="shared" si="8"/>
        <v>68</v>
      </c>
      <c r="U21" s="22">
        <f t="shared" si="9"/>
        <v>66</v>
      </c>
      <c r="V21" s="22">
        <f t="shared" si="10"/>
        <v>0</v>
      </c>
      <c r="W21" s="22">
        <f t="shared" si="11"/>
        <v>0</v>
      </c>
      <c r="X21" s="22">
        <f t="shared" si="12"/>
        <v>0</v>
      </c>
      <c r="Y21" s="22">
        <f t="shared" si="13"/>
        <v>0</v>
      </c>
      <c r="Z21" s="22">
        <f t="shared" si="14"/>
        <v>0</v>
      </c>
      <c r="AA21" s="22">
        <f t="shared" si="15"/>
        <v>0</v>
      </c>
      <c r="AB21" s="170" t="s">
        <v>221</v>
      </c>
      <c r="AC21" s="171"/>
      <c r="AD21" s="99">
        <v>4464</v>
      </c>
      <c r="AE21" s="99">
        <f>C64</f>
        <v>4464</v>
      </c>
    </row>
    <row r="22" spans="1:38" s="23" customFormat="1">
      <c r="A22" s="21" t="s">
        <v>148</v>
      </c>
      <c r="B22" s="21" t="s">
        <v>90</v>
      </c>
      <c r="C22" s="21">
        <f t="shared" si="17"/>
        <v>68</v>
      </c>
      <c r="D22" s="21">
        <f t="shared" si="18"/>
        <v>68</v>
      </c>
      <c r="E22" s="21">
        <f t="shared" si="19"/>
        <v>30</v>
      </c>
      <c r="F22" s="21">
        <v>38</v>
      </c>
      <c r="G22" s="21"/>
      <c r="H22" s="21"/>
      <c r="I22" s="21"/>
      <c r="J22" s="21"/>
      <c r="K22" s="79" t="s">
        <v>196</v>
      </c>
      <c r="L22" s="40">
        <v>4</v>
      </c>
      <c r="M22" s="34"/>
      <c r="N22" s="34"/>
      <c r="O22" s="34"/>
      <c r="P22" s="34"/>
      <c r="Q22" s="34"/>
      <c r="R22" s="34"/>
      <c r="S22" s="34"/>
      <c r="T22" s="22">
        <f t="shared" si="8"/>
        <v>68</v>
      </c>
      <c r="U22" s="22">
        <f t="shared" si="9"/>
        <v>0</v>
      </c>
      <c r="V22" s="22">
        <f t="shared" si="10"/>
        <v>0</v>
      </c>
      <c r="W22" s="22">
        <f t="shared" si="11"/>
        <v>0</v>
      </c>
      <c r="X22" s="22">
        <f t="shared" si="12"/>
        <v>0</v>
      </c>
      <c r="Y22" s="22">
        <f t="shared" si="13"/>
        <v>0</v>
      </c>
      <c r="Z22" s="22">
        <f t="shared" si="14"/>
        <v>0</v>
      </c>
      <c r="AA22" s="22">
        <f t="shared" si="15"/>
        <v>0</v>
      </c>
      <c r="AB22" s="170" t="s">
        <v>222</v>
      </c>
      <c r="AC22" s="171"/>
      <c r="AD22" s="99">
        <v>5940</v>
      </c>
      <c r="AE22" s="99">
        <f>C65</f>
        <v>5940</v>
      </c>
    </row>
    <row r="23" spans="1:38" s="23" customFormat="1">
      <c r="A23" s="21" t="s">
        <v>149</v>
      </c>
      <c r="B23" s="21" t="s">
        <v>92</v>
      </c>
      <c r="C23" s="21">
        <f t="shared" si="17"/>
        <v>68</v>
      </c>
      <c r="D23" s="21">
        <f t="shared" si="18"/>
        <v>68</v>
      </c>
      <c r="E23" s="21">
        <f t="shared" si="19"/>
        <v>44</v>
      </c>
      <c r="F23" s="21">
        <v>24</v>
      </c>
      <c r="G23" s="21"/>
      <c r="H23" s="21"/>
      <c r="I23" s="21"/>
      <c r="J23" s="21"/>
      <c r="K23" s="79" t="s">
        <v>196</v>
      </c>
      <c r="L23" s="40">
        <v>4</v>
      </c>
      <c r="M23" s="34"/>
      <c r="N23" s="34"/>
      <c r="O23" s="34"/>
      <c r="P23" s="34"/>
      <c r="Q23" s="34"/>
      <c r="R23" s="34"/>
      <c r="S23" s="34"/>
      <c r="T23" s="22">
        <f t="shared" si="8"/>
        <v>68</v>
      </c>
      <c r="U23" s="22">
        <f t="shared" si="9"/>
        <v>0</v>
      </c>
      <c r="V23" s="22">
        <f t="shared" si="10"/>
        <v>0</v>
      </c>
      <c r="W23" s="22">
        <f t="shared" si="11"/>
        <v>0</v>
      </c>
      <c r="X23" s="22">
        <f t="shared" si="12"/>
        <v>0</v>
      </c>
      <c r="Y23" s="22">
        <f t="shared" si="13"/>
        <v>0</v>
      </c>
      <c r="Z23" s="22">
        <f t="shared" si="14"/>
        <v>0</v>
      </c>
      <c r="AA23" s="22">
        <f t="shared" si="15"/>
        <v>0</v>
      </c>
      <c r="AB23" s="170" t="s">
        <v>223</v>
      </c>
      <c r="AC23" s="171"/>
      <c r="AD23" s="106">
        <v>0.7</v>
      </c>
      <c r="AE23" s="100">
        <f>(AC15-AC14)/(AD21-AC14)</f>
        <v>0.68455743879472697</v>
      </c>
    </row>
    <row r="24" spans="1:38" s="23" customFormat="1">
      <c r="A24" s="21" t="s">
        <v>150</v>
      </c>
      <c r="B24" s="21" t="s">
        <v>151</v>
      </c>
      <c r="C24" s="21">
        <f t="shared" si="17"/>
        <v>44</v>
      </c>
      <c r="D24" s="21">
        <f t="shared" si="18"/>
        <v>44</v>
      </c>
      <c r="E24" s="21">
        <f t="shared" si="19"/>
        <v>14</v>
      </c>
      <c r="F24" s="21">
        <v>30</v>
      </c>
      <c r="G24" s="21"/>
      <c r="H24" s="21"/>
      <c r="I24" s="21"/>
      <c r="J24" s="21"/>
      <c r="K24" s="79" t="s">
        <v>196</v>
      </c>
      <c r="L24" s="34"/>
      <c r="M24" s="40">
        <v>2</v>
      </c>
      <c r="N24" s="34"/>
      <c r="O24" s="34"/>
      <c r="P24" s="34"/>
      <c r="Q24" s="34"/>
      <c r="R24" s="34"/>
      <c r="S24" s="34"/>
      <c r="T24" s="22">
        <f t="shared" si="8"/>
        <v>0</v>
      </c>
      <c r="U24" s="22">
        <f t="shared" si="9"/>
        <v>44</v>
      </c>
      <c r="V24" s="22">
        <f t="shared" si="10"/>
        <v>0</v>
      </c>
      <c r="W24" s="22">
        <f t="shared" si="11"/>
        <v>0</v>
      </c>
      <c r="X24" s="22">
        <f t="shared" si="12"/>
        <v>0</v>
      </c>
      <c r="Y24" s="22">
        <f t="shared" si="13"/>
        <v>0</v>
      </c>
      <c r="Z24" s="22">
        <f t="shared" si="14"/>
        <v>0</v>
      </c>
      <c r="AA24" s="22">
        <f t="shared" si="15"/>
        <v>0</v>
      </c>
      <c r="AB24" s="170" t="s">
        <v>225</v>
      </c>
      <c r="AC24" s="171"/>
      <c r="AD24" s="106">
        <v>0.3</v>
      </c>
      <c r="AE24" s="100">
        <f>AD15/(AD21-AC14)</f>
        <v>0.31544256120527309</v>
      </c>
    </row>
    <row r="25" spans="1:38" s="20" customFormat="1">
      <c r="A25" s="18" t="s">
        <v>152</v>
      </c>
      <c r="B25" s="18" t="s">
        <v>153</v>
      </c>
      <c r="C25" s="18">
        <f>SUM(C26:C30)</f>
        <v>580</v>
      </c>
      <c r="D25" s="18">
        <f t="shared" ref="D25:J25" si="20">SUM(D26:D30)</f>
        <v>516</v>
      </c>
      <c r="E25" s="18">
        <f t="shared" si="20"/>
        <v>80</v>
      </c>
      <c r="F25" s="18">
        <f t="shared" si="20"/>
        <v>436</v>
      </c>
      <c r="G25" s="18">
        <f t="shared" si="20"/>
        <v>0</v>
      </c>
      <c r="H25" s="18">
        <f t="shared" si="20"/>
        <v>0</v>
      </c>
      <c r="I25" s="18">
        <f t="shared" si="20"/>
        <v>64</v>
      </c>
      <c r="J25" s="18">
        <f t="shared" si="20"/>
        <v>0</v>
      </c>
      <c r="K25" s="78" t="s">
        <v>202</v>
      </c>
      <c r="L25" s="33"/>
      <c r="M25" s="33"/>
      <c r="N25" s="33"/>
      <c r="O25" s="33"/>
      <c r="P25" s="33"/>
      <c r="Q25" s="33"/>
      <c r="R25" s="33"/>
      <c r="S25" s="33"/>
      <c r="T25" s="22">
        <f t="shared" si="8"/>
        <v>0</v>
      </c>
      <c r="U25" s="22">
        <f t="shared" si="9"/>
        <v>0</v>
      </c>
      <c r="V25" s="22">
        <f t="shared" si="10"/>
        <v>0</v>
      </c>
      <c r="W25" s="22">
        <f t="shared" si="11"/>
        <v>0</v>
      </c>
      <c r="X25" s="22">
        <f t="shared" si="12"/>
        <v>0</v>
      </c>
      <c r="Y25" s="22">
        <f t="shared" si="13"/>
        <v>0</v>
      </c>
      <c r="Z25" s="22">
        <f t="shared" si="14"/>
        <v>0</v>
      </c>
      <c r="AA25" s="22">
        <f t="shared" si="15"/>
        <v>0</v>
      </c>
      <c r="AB25" s="170" t="s">
        <v>226</v>
      </c>
      <c r="AC25" s="171"/>
      <c r="AD25" s="106">
        <v>0.7</v>
      </c>
      <c r="AE25" s="100">
        <f>(D64+H64)/(C64-C60-C61)</f>
        <v>0.91347099311701085</v>
      </c>
    </row>
    <row r="26" spans="1:38" s="23" customFormat="1">
      <c r="A26" s="21" t="s">
        <v>154</v>
      </c>
      <c r="B26" s="21" t="s">
        <v>155</v>
      </c>
      <c r="C26" s="21">
        <f t="shared" si="17"/>
        <v>54</v>
      </c>
      <c r="D26" s="21">
        <f>SUM(E26:G26)</f>
        <v>48</v>
      </c>
      <c r="E26" s="21">
        <f>SUM(T26:AA26)-F26-G26</f>
        <v>36</v>
      </c>
      <c r="F26" s="21">
        <v>12</v>
      </c>
      <c r="G26" s="21"/>
      <c r="H26" s="21"/>
      <c r="I26" s="21">
        <v>6</v>
      </c>
      <c r="J26" s="21"/>
      <c r="K26" s="79" t="s">
        <v>196</v>
      </c>
      <c r="L26" s="34"/>
      <c r="M26" s="34"/>
      <c r="N26" s="40">
        <v>3</v>
      </c>
      <c r="O26" s="34"/>
      <c r="P26" s="34"/>
      <c r="Q26" s="34"/>
      <c r="R26" s="34"/>
      <c r="S26" s="34"/>
      <c r="T26" s="22">
        <f t="shared" si="8"/>
        <v>0</v>
      </c>
      <c r="U26" s="22">
        <f t="shared" si="9"/>
        <v>0</v>
      </c>
      <c r="V26" s="22">
        <f t="shared" si="10"/>
        <v>48</v>
      </c>
      <c r="W26" s="22">
        <f t="shared" si="11"/>
        <v>0</v>
      </c>
      <c r="X26" s="22">
        <f t="shared" si="12"/>
        <v>0</v>
      </c>
      <c r="Y26" s="22">
        <f t="shared" si="13"/>
        <v>0</v>
      </c>
      <c r="Z26" s="22">
        <f t="shared" si="14"/>
        <v>0</v>
      </c>
      <c r="AA26" s="22">
        <f t="shared" si="15"/>
        <v>0</v>
      </c>
      <c r="AB26" s="170" t="s">
        <v>227</v>
      </c>
      <c r="AC26" s="171"/>
      <c r="AD26" s="99">
        <v>68</v>
      </c>
      <c r="AE26" s="99">
        <f>C28</f>
        <v>76</v>
      </c>
      <c r="AG26" s="20"/>
    </row>
    <row r="27" spans="1:38" s="23" customFormat="1" ht="31.5">
      <c r="A27" s="21" t="s">
        <v>156</v>
      </c>
      <c r="B27" s="21" t="s">
        <v>130</v>
      </c>
      <c r="C27" s="21">
        <f t="shared" si="17"/>
        <v>198</v>
      </c>
      <c r="D27" s="21">
        <f t="shared" ref="D27:D30" si="21">SUM(E27:G27)</f>
        <v>176</v>
      </c>
      <c r="E27" s="21">
        <f t="shared" ref="E27:E30" si="22">SUM(T27:AA27)-F27-G27</f>
        <v>0</v>
      </c>
      <c r="F27" s="21">
        <v>176</v>
      </c>
      <c r="G27" s="21"/>
      <c r="H27" s="21"/>
      <c r="I27" s="21">
        <v>22</v>
      </c>
      <c r="J27" s="21"/>
      <c r="K27" s="79" t="s">
        <v>200</v>
      </c>
      <c r="L27" s="34"/>
      <c r="M27" s="34"/>
      <c r="N27" s="40">
        <v>2</v>
      </c>
      <c r="O27" s="40">
        <v>2</v>
      </c>
      <c r="P27" s="40">
        <v>2</v>
      </c>
      <c r="Q27" s="40">
        <v>2</v>
      </c>
      <c r="R27" s="40">
        <v>2</v>
      </c>
      <c r="S27" s="40">
        <v>2</v>
      </c>
      <c r="T27" s="22">
        <f t="shared" si="8"/>
        <v>0</v>
      </c>
      <c r="U27" s="22">
        <f t="shared" si="9"/>
        <v>0</v>
      </c>
      <c r="V27" s="22">
        <f t="shared" si="10"/>
        <v>32</v>
      </c>
      <c r="W27" s="22">
        <f t="shared" si="11"/>
        <v>32</v>
      </c>
      <c r="X27" s="22">
        <f t="shared" si="12"/>
        <v>32</v>
      </c>
      <c r="Y27" s="22">
        <f t="shared" si="13"/>
        <v>34</v>
      </c>
      <c r="Z27" s="22">
        <f t="shared" si="14"/>
        <v>34</v>
      </c>
      <c r="AA27" s="22">
        <f t="shared" si="15"/>
        <v>12</v>
      </c>
      <c r="AB27" s="170" t="s">
        <v>230</v>
      </c>
      <c r="AC27" s="171"/>
      <c r="AD27" s="99"/>
      <c r="AE27" s="100">
        <f>H64/C42</f>
        <v>0.34429992348890587</v>
      </c>
      <c r="AG27" s="20"/>
    </row>
    <row r="28" spans="1:38" s="23" customFormat="1">
      <c r="A28" s="21" t="s">
        <v>157</v>
      </c>
      <c r="B28" s="21" t="s">
        <v>105</v>
      </c>
      <c r="C28" s="21">
        <f t="shared" si="17"/>
        <v>76</v>
      </c>
      <c r="D28" s="21">
        <f t="shared" si="21"/>
        <v>68</v>
      </c>
      <c r="E28" s="21">
        <f t="shared" si="22"/>
        <v>20</v>
      </c>
      <c r="F28" s="21">
        <v>48</v>
      </c>
      <c r="G28" s="21"/>
      <c r="H28" s="21"/>
      <c r="I28" s="21">
        <v>8</v>
      </c>
      <c r="J28" s="21"/>
      <c r="K28" s="79" t="s">
        <v>196</v>
      </c>
      <c r="L28" s="34"/>
      <c r="M28" s="34"/>
      <c r="N28" s="34"/>
      <c r="O28" s="34"/>
      <c r="P28" s="34"/>
      <c r="Q28" s="40">
        <v>4</v>
      </c>
      <c r="R28" s="34"/>
      <c r="S28" s="34"/>
      <c r="T28" s="22">
        <f t="shared" si="8"/>
        <v>0</v>
      </c>
      <c r="U28" s="22">
        <f t="shared" si="9"/>
        <v>0</v>
      </c>
      <c r="V28" s="22">
        <f t="shared" si="10"/>
        <v>0</v>
      </c>
      <c r="W28" s="22">
        <f t="shared" si="11"/>
        <v>0</v>
      </c>
      <c r="X28" s="22">
        <f t="shared" si="12"/>
        <v>0</v>
      </c>
      <c r="Y28" s="22">
        <f t="shared" si="13"/>
        <v>68</v>
      </c>
      <c r="Z28" s="22">
        <f t="shared" si="14"/>
        <v>0</v>
      </c>
      <c r="AA28" s="22">
        <f t="shared" si="15"/>
        <v>0</v>
      </c>
      <c r="AB28" s="170" t="s">
        <v>228</v>
      </c>
      <c r="AC28" s="171"/>
      <c r="AD28" s="99"/>
      <c r="AE28" s="100">
        <f>I64/(C64-C60-C61)</f>
        <v>8.6529006882989187E-2</v>
      </c>
      <c r="AG28" s="20"/>
    </row>
    <row r="29" spans="1:38" s="23" customFormat="1" ht="31.5">
      <c r="A29" s="21" t="s">
        <v>158</v>
      </c>
      <c r="B29" s="21" t="s">
        <v>82</v>
      </c>
      <c r="C29" s="21">
        <f t="shared" si="17"/>
        <v>198</v>
      </c>
      <c r="D29" s="21">
        <f t="shared" si="21"/>
        <v>176</v>
      </c>
      <c r="E29" s="21">
        <f t="shared" si="22"/>
        <v>0</v>
      </c>
      <c r="F29" s="21">
        <v>176</v>
      </c>
      <c r="G29" s="21"/>
      <c r="H29" s="21"/>
      <c r="I29" s="21">
        <v>22</v>
      </c>
      <c r="J29" s="21"/>
      <c r="K29" s="79" t="s">
        <v>201</v>
      </c>
      <c r="L29" s="34"/>
      <c r="M29" s="34"/>
      <c r="N29" s="40">
        <v>2</v>
      </c>
      <c r="O29" s="40">
        <v>2</v>
      </c>
      <c r="P29" s="40">
        <v>2</v>
      </c>
      <c r="Q29" s="40">
        <v>2</v>
      </c>
      <c r="R29" s="40">
        <v>2</v>
      </c>
      <c r="S29" s="40">
        <v>2</v>
      </c>
      <c r="T29" s="22">
        <f t="shared" si="8"/>
        <v>0</v>
      </c>
      <c r="U29" s="22">
        <f t="shared" si="9"/>
        <v>0</v>
      </c>
      <c r="V29" s="22">
        <f t="shared" si="10"/>
        <v>32</v>
      </c>
      <c r="W29" s="22">
        <f t="shared" si="11"/>
        <v>32</v>
      </c>
      <c r="X29" s="22">
        <f t="shared" si="12"/>
        <v>32</v>
      </c>
      <c r="Y29" s="22">
        <f t="shared" si="13"/>
        <v>34</v>
      </c>
      <c r="Z29" s="22">
        <f t="shared" si="14"/>
        <v>34</v>
      </c>
      <c r="AA29" s="22">
        <f t="shared" si="15"/>
        <v>12</v>
      </c>
      <c r="AB29" s="170" t="s">
        <v>229</v>
      </c>
      <c r="AC29" s="171"/>
      <c r="AD29" s="99"/>
      <c r="AE29" s="100">
        <f>(F65+G65+H65)/C65</f>
        <v>0.55959595959595965</v>
      </c>
      <c r="AG29" s="20"/>
    </row>
    <row r="30" spans="1:38" s="23" customFormat="1">
      <c r="A30" s="21" t="s">
        <v>159</v>
      </c>
      <c r="B30" s="21" t="s">
        <v>160</v>
      </c>
      <c r="C30" s="21">
        <f t="shared" si="17"/>
        <v>54</v>
      </c>
      <c r="D30" s="21">
        <f t="shared" si="21"/>
        <v>48</v>
      </c>
      <c r="E30" s="21">
        <f t="shared" si="22"/>
        <v>24</v>
      </c>
      <c r="F30" s="21">
        <v>24</v>
      </c>
      <c r="G30" s="21"/>
      <c r="H30" s="21"/>
      <c r="I30" s="21">
        <v>6</v>
      </c>
      <c r="J30" s="21"/>
      <c r="K30" s="79" t="s">
        <v>196</v>
      </c>
      <c r="L30" s="34"/>
      <c r="M30" s="34"/>
      <c r="N30" s="40">
        <v>3</v>
      </c>
      <c r="O30" s="34"/>
      <c r="P30" s="34"/>
      <c r="Q30" s="34"/>
      <c r="R30" s="34"/>
      <c r="S30" s="34"/>
      <c r="T30" s="22">
        <f t="shared" si="8"/>
        <v>0</v>
      </c>
      <c r="U30" s="22">
        <f t="shared" si="9"/>
        <v>0</v>
      </c>
      <c r="V30" s="22">
        <f t="shared" si="10"/>
        <v>48</v>
      </c>
      <c r="W30" s="22">
        <f t="shared" si="11"/>
        <v>0</v>
      </c>
      <c r="X30" s="22">
        <f t="shared" si="12"/>
        <v>0</v>
      </c>
      <c r="Y30" s="22">
        <f t="shared" si="13"/>
        <v>0</v>
      </c>
      <c r="Z30" s="22">
        <f t="shared" si="14"/>
        <v>0</v>
      </c>
      <c r="AA30" s="22">
        <f t="shared" si="15"/>
        <v>0</v>
      </c>
      <c r="AB30" s="107"/>
      <c r="AC30" s="107"/>
      <c r="AD30" s="107"/>
      <c r="AE30" s="107"/>
      <c r="AG30" s="20"/>
    </row>
    <row r="31" spans="1:38" s="20" customFormat="1">
      <c r="A31" s="18" t="s">
        <v>94</v>
      </c>
      <c r="B31" s="18" t="s">
        <v>161</v>
      </c>
      <c r="C31" s="18">
        <f>SUM(C32:C41)</f>
        <v>874</v>
      </c>
      <c r="D31" s="18">
        <f t="shared" ref="D31:J31" si="23">SUM(D32:D41)</f>
        <v>777</v>
      </c>
      <c r="E31" s="18">
        <f t="shared" si="23"/>
        <v>313</v>
      </c>
      <c r="F31" s="18">
        <f t="shared" si="23"/>
        <v>464</v>
      </c>
      <c r="G31" s="18">
        <f t="shared" si="23"/>
        <v>0</v>
      </c>
      <c r="H31" s="18">
        <f t="shared" si="23"/>
        <v>0</v>
      </c>
      <c r="I31" s="18">
        <f t="shared" si="23"/>
        <v>97</v>
      </c>
      <c r="J31" s="18">
        <f t="shared" si="23"/>
        <v>0</v>
      </c>
      <c r="K31" s="78" t="s">
        <v>208</v>
      </c>
      <c r="L31" s="33"/>
      <c r="M31" s="33"/>
      <c r="N31" s="33"/>
      <c r="O31" s="33"/>
      <c r="P31" s="33"/>
      <c r="Q31" s="33"/>
      <c r="R31" s="33"/>
      <c r="S31" s="33"/>
      <c r="T31" s="22">
        <f t="shared" si="8"/>
        <v>0</v>
      </c>
      <c r="U31" s="22">
        <f t="shared" si="9"/>
        <v>0</v>
      </c>
      <c r="V31" s="22">
        <f t="shared" si="10"/>
        <v>0</v>
      </c>
      <c r="W31" s="22">
        <f t="shared" si="11"/>
        <v>0</v>
      </c>
      <c r="X31" s="22">
        <f t="shared" si="12"/>
        <v>0</v>
      </c>
      <c r="Y31" s="22">
        <f t="shared" si="13"/>
        <v>0</v>
      </c>
      <c r="Z31" s="22">
        <f t="shared" si="14"/>
        <v>0</v>
      </c>
      <c r="AA31" s="22">
        <f t="shared" si="15"/>
        <v>0</v>
      </c>
      <c r="AB31" s="107"/>
      <c r="AC31" s="107"/>
      <c r="AD31" s="107"/>
      <c r="AE31" s="107"/>
      <c r="AF31" s="23"/>
      <c r="AH31" s="23"/>
      <c r="AI31" s="23"/>
      <c r="AJ31" s="23"/>
      <c r="AK31" s="23"/>
      <c r="AL31" s="23"/>
    </row>
    <row r="32" spans="1:38" s="23" customFormat="1">
      <c r="A32" s="21" t="s">
        <v>95</v>
      </c>
      <c r="B32" s="21" t="s">
        <v>93</v>
      </c>
      <c r="C32" s="21">
        <f t="shared" si="17"/>
        <v>90</v>
      </c>
      <c r="D32" s="21">
        <f t="shared" ref="D32" si="24">SUM(E32:G32)</f>
        <v>80</v>
      </c>
      <c r="E32" s="21">
        <f t="shared" ref="E32" si="25">SUM(T32:AA32)-F32-G32</f>
        <v>40</v>
      </c>
      <c r="F32" s="21">
        <v>40</v>
      </c>
      <c r="G32" s="21"/>
      <c r="H32" s="21"/>
      <c r="I32" s="21">
        <v>10</v>
      </c>
      <c r="J32" s="21"/>
      <c r="K32" s="79" t="s">
        <v>196</v>
      </c>
      <c r="L32" s="34"/>
      <c r="M32" s="34"/>
      <c r="N32" s="40">
        <v>5</v>
      </c>
      <c r="O32" s="34"/>
      <c r="P32" s="34"/>
      <c r="Q32" s="34"/>
      <c r="R32" s="34"/>
      <c r="S32" s="34"/>
      <c r="T32" s="22">
        <f t="shared" si="8"/>
        <v>0</v>
      </c>
      <c r="U32" s="22">
        <f t="shared" si="9"/>
        <v>0</v>
      </c>
      <c r="V32" s="22">
        <f t="shared" si="10"/>
        <v>80</v>
      </c>
      <c r="W32" s="22">
        <f t="shared" si="11"/>
        <v>0</v>
      </c>
      <c r="X32" s="22">
        <f t="shared" si="12"/>
        <v>0</v>
      </c>
      <c r="Y32" s="22">
        <f t="shared" si="13"/>
        <v>0</v>
      </c>
      <c r="Z32" s="22">
        <f t="shared" si="14"/>
        <v>0</v>
      </c>
      <c r="AA32" s="22">
        <f t="shared" si="15"/>
        <v>0</v>
      </c>
      <c r="AB32" s="108"/>
      <c r="AC32" s="108"/>
      <c r="AD32" s="108"/>
      <c r="AE32" s="108"/>
      <c r="AG32" s="20"/>
    </row>
    <row r="33" spans="1:38" s="23" customFormat="1">
      <c r="A33" s="21" t="s">
        <v>96</v>
      </c>
      <c r="B33" s="21" t="s">
        <v>162</v>
      </c>
      <c r="C33" s="21">
        <f t="shared" si="17"/>
        <v>90</v>
      </c>
      <c r="D33" s="21">
        <f t="shared" ref="D33:D41" si="26">SUM(E33:G33)</f>
        <v>80</v>
      </c>
      <c r="E33" s="21">
        <f t="shared" ref="E33:E41" si="27">SUM(T33:AA33)-F33-G33</f>
        <v>40</v>
      </c>
      <c r="F33" s="21">
        <v>40</v>
      </c>
      <c r="G33" s="21"/>
      <c r="H33" s="21"/>
      <c r="I33" s="21">
        <v>10</v>
      </c>
      <c r="J33" s="21"/>
      <c r="K33" s="79" t="s">
        <v>196</v>
      </c>
      <c r="L33" s="34"/>
      <c r="M33" s="34"/>
      <c r="N33" s="34"/>
      <c r="O33" s="40">
        <v>5</v>
      </c>
      <c r="P33" s="34"/>
      <c r="Q33" s="34"/>
      <c r="R33" s="34"/>
      <c r="S33" s="34"/>
      <c r="T33" s="22">
        <f t="shared" si="8"/>
        <v>0</v>
      </c>
      <c r="U33" s="22">
        <f t="shared" si="9"/>
        <v>0</v>
      </c>
      <c r="V33" s="22">
        <f t="shared" si="10"/>
        <v>0</v>
      </c>
      <c r="W33" s="22">
        <f t="shared" si="11"/>
        <v>80</v>
      </c>
      <c r="X33" s="22">
        <f t="shared" si="12"/>
        <v>0</v>
      </c>
      <c r="Y33" s="22">
        <f t="shared" si="13"/>
        <v>0</v>
      </c>
      <c r="Z33" s="22">
        <f t="shared" si="14"/>
        <v>0</v>
      </c>
      <c r="AA33" s="22">
        <f t="shared" si="15"/>
        <v>0</v>
      </c>
      <c r="AB33" s="108"/>
      <c r="AC33" s="108"/>
      <c r="AD33" s="108"/>
      <c r="AE33" s="108"/>
      <c r="AG33" s="20"/>
    </row>
    <row r="34" spans="1:38" s="23" customFormat="1">
      <c r="A34" s="21" t="s">
        <v>97</v>
      </c>
      <c r="B34" s="21" t="s">
        <v>163</v>
      </c>
      <c r="C34" s="21">
        <f t="shared" si="17"/>
        <v>90</v>
      </c>
      <c r="D34" s="21">
        <f t="shared" si="26"/>
        <v>80</v>
      </c>
      <c r="E34" s="21">
        <f t="shared" si="27"/>
        <v>20</v>
      </c>
      <c r="F34" s="21">
        <v>60</v>
      </c>
      <c r="G34" s="21"/>
      <c r="H34" s="21"/>
      <c r="I34" s="21">
        <v>10</v>
      </c>
      <c r="J34" s="21"/>
      <c r="K34" s="79" t="s">
        <v>15</v>
      </c>
      <c r="L34" s="34"/>
      <c r="M34" s="34"/>
      <c r="N34" s="34"/>
      <c r="O34" s="34"/>
      <c r="P34" s="82">
        <v>5</v>
      </c>
      <c r="Q34" s="34"/>
      <c r="R34" s="34"/>
      <c r="S34" s="34"/>
      <c r="T34" s="22">
        <f t="shared" si="8"/>
        <v>0</v>
      </c>
      <c r="U34" s="22">
        <f t="shared" si="9"/>
        <v>0</v>
      </c>
      <c r="V34" s="22">
        <f t="shared" si="10"/>
        <v>0</v>
      </c>
      <c r="W34" s="22">
        <f t="shared" si="11"/>
        <v>0</v>
      </c>
      <c r="X34" s="22">
        <f t="shared" si="12"/>
        <v>80</v>
      </c>
      <c r="Y34" s="22">
        <f t="shared" si="13"/>
        <v>0</v>
      </c>
      <c r="Z34" s="22">
        <f t="shared" si="14"/>
        <v>0</v>
      </c>
      <c r="AA34" s="22">
        <f t="shared" si="15"/>
        <v>0</v>
      </c>
      <c r="AB34" s="107"/>
      <c r="AC34" s="107"/>
      <c r="AD34" s="107"/>
      <c r="AE34" s="107"/>
      <c r="AG34" s="20"/>
    </row>
    <row r="35" spans="1:38" s="23" customFormat="1" ht="31.5">
      <c r="A35" s="21" t="s">
        <v>98</v>
      </c>
      <c r="B35" s="21" t="s">
        <v>164</v>
      </c>
      <c r="C35" s="21">
        <f t="shared" si="17"/>
        <v>90</v>
      </c>
      <c r="D35" s="21">
        <f t="shared" si="26"/>
        <v>80</v>
      </c>
      <c r="E35" s="21">
        <f t="shared" si="27"/>
        <v>40</v>
      </c>
      <c r="F35" s="21">
        <v>40</v>
      </c>
      <c r="G35" s="21"/>
      <c r="H35" s="21"/>
      <c r="I35" s="21">
        <v>10</v>
      </c>
      <c r="J35" s="21"/>
      <c r="K35" s="79" t="s">
        <v>15</v>
      </c>
      <c r="L35" s="34"/>
      <c r="M35" s="34"/>
      <c r="N35" s="82">
        <v>5</v>
      </c>
      <c r="O35" s="34"/>
      <c r="P35" s="34"/>
      <c r="Q35" s="34"/>
      <c r="R35" s="34"/>
      <c r="S35" s="34"/>
      <c r="T35" s="22">
        <f t="shared" si="8"/>
        <v>0</v>
      </c>
      <c r="U35" s="22">
        <f t="shared" si="9"/>
        <v>0</v>
      </c>
      <c r="V35" s="22">
        <f t="shared" si="10"/>
        <v>80</v>
      </c>
      <c r="W35" s="22">
        <f t="shared" si="11"/>
        <v>0</v>
      </c>
      <c r="X35" s="22">
        <f t="shared" si="12"/>
        <v>0</v>
      </c>
      <c r="Y35" s="22">
        <f t="shared" si="13"/>
        <v>0</v>
      </c>
      <c r="Z35" s="22">
        <f t="shared" si="14"/>
        <v>0</v>
      </c>
      <c r="AA35" s="22">
        <f t="shared" si="15"/>
        <v>0</v>
      </c>
      <c r="AB35" s="107"/>
      <c r="AC35" s="107"/>
      <c r="AD35" s="107"/>
      <c r="AE35" s="107"/>
      <c r="AG35" s="20"/>
    </row>
    <row r="36" spans="1:38" s="23" customFormat="1">
      <c r="A36" s="21" t="s">
        <v>99</v>
      </c>
      <c r="B36" s="21" t="s">
        <v>131</v>
      </c>
      <c r="C36" s="21">
        <f t="shared" si="17"/>
        <v>72</v>
      </c>
      <c r="D36" s="21">
        <f t="shared" si="26"/>
        <v>64</v>
      </c>
      <c r="E36" s="21">
        <f t="shared" si="27"/>
        <v>32</v>
      </c>
      <c r="F36" s="21">
        <v>32</v>
      </c>
      <c r="G36" s="21"/>
      <c r="H36" s="21"/>
      <c r="I36" s="21">
        <v>8</v>
      </c>
      <c r="J36" s="21"/>
      <c r="K36" s="79" t="s">
        <v>15</v>
      </c>
      <c r="L36" s="34"/>
      <c r="M36" s="34"/>
      <c r="N36" s="82">
        <v>4</v>
      </c>
      <c r="O36" s="34"/>
      <c r="P36" s="34"/>
      <c r="Q36" s="34"/>
      <c r="R36" s="34"/>
      <c r="S36" s="34"/>
      <c r="T36" s="22">
        <f t="shared" si="8"/>
        <v>0</v>
      </c>
      <c r="U36" s="22">
        <f t="shared" si="9"/>
        <v>0</v>
      </c>
      <c r="V36" s="22">
        <f t="shared" si="10"/>
        <v>64</v>
      </c>
      <c r="W36" s="22">
        <f t="shared" si="11"/>
        <v>0</v>
      </c>
      <c r="X36" s="22">
        <f t="shared" si="12"/>
        <v>0</v>
      </c>
      <c r="Y36" s="22">
        <f t="shared" si="13"/>
        <v>0</v>
      </c>
      <c r="Z36" s="22">
        <f t="shared" si="14"/>
        <v>0</v>
      </c>
      <c r="AA36" s="22">
        <f t="shared" si="15"/>
        <v>0</v>
      </c>
      <c r="AB36" s="107"/>
      <c r="AC36" s="107"/>
      <c r="AD36" s="107"/>
      <c r="AE36" s="107"/>
      <c r="AG36" s="20"/>
    </row>
    <row r="37" spans="1:38" s="23" customFormat="1" ht="31.5">
      <c r="A37" s="21" t="s">
        <v>101</v>
      </c>
      <c r="B37" s="21" t="s">
        <v>104</v>
      </c>
      <c r="C37" s="21">
        <f t="shared" si="17"/>
        <v>114</v>
      </c>
      <c r="D37" s="21">
        <f t="shared" si="26"/>
        <v>102</v>
      </c>
      <c r="E37" s="21">
        <f t="shared" si="27"/>
        <v>24</v>
      </c>
      <c r="F37" s="21">
        <v>78</v>
      </c>
      <c r="G37" s="21"/>
      <c r="H37" s="21"/>
      <c r="I37" s="21">
        <v>12</v>
      </c>
      <c r="J37" s="21"/>
      <c r="K37" s="79" t="s">
        <v>15</v>
      </c>
      <c r="L37" s="34"/>
      <c r="M37" s="34"/>
      <c r="N37" s="34"/>
      <c r="O37" s="34"/>
      <c r="P37" s="34"/>
      <c r="Q37" s="82">
        <v>6</v>
      </c>
      <c r="R37" s="34"/>
      <c r="S37" s="34"/>
      <c r="T37" s="22">
        <f t="shared" si="8"/>
        <v>0</v>
      </c>
      <c r="U37" s="22">
        <f t="shared" si="9"/>
        <v>0</v>
      </c>
      <c r="V37" s="22">
        <f t="shared" si="10"/>
        <v>0</v>
      </c>
      <c r="W37" s="22">
        <f t="shared" si="11"/>
        <v>0</v>
      </c>
      <c r="X37" s="22">
        <f t="shared" si="12"/>
        <v>0</v>
      </c>
      <c r="Y37" s="22">
        <f t="shared" si="13"/>
        <v>102</v>
      </c>
      <c r="Z37" s="22">
        <f t="shared" si="14"/>
        <v>0</v>
      </c>
      <c r="AA37" s="22">
        <f t="shared" si="15"/>
        <v>0</v>
      </c>
      <c r="AB37" s="107"/>
      <c r="AC37" s="107"/>
      <c r="AD37" s="107"/>
      <c r="AE37" s="107"/>
      <c r="AG37" s="20"/>
    </row>
    <row r="38" spans="1:38" s="23" customFormat="1" ht="31.5">
      <c r="A38" s="21" t="s">
        <v>102</v>
      </c>
      <c r="B38" s="21" t="s">
        <v>165</v>
      </c>
      <c r="C38" s="21">
        <f t="shared" si="17"/>
        <v>90</v>
      </c>
      <c r="D38" s="21">
        <f t="shared" si="26"/>
        <v>80</v>
      </c>
      <c r="E38" s="21">
        <f t="shared" si="27"/>
        <v>40</v>
      </c>
      <c r="F38" s="21">
        <v>40</v>
      </c>
      <c r="G38" s="21"/>
      <c r="H38" s="21"/>
      <c r="I38" s="21">
        <v>10</v>
      </c>
      <c r="J38" s="21"/>
      <c r="K38" s="79" t="s">
        <v>15</v>
      </c>
      <c r="L38" s="34"/>
      <c r="M38" s="34"/>
      <c r="N38" s="34"/>
      <c r="O38" s="34"/>
      <c r="P38" s="82">
        <v>5</v>
      </c>
      <c r="Q38" s="34"/>
      <c r="R38" s="34"/>
      <c r="S38" s="34"/>
      <c r="T38" s="22">
        <f t="shared" si="8"/>
        <v>0</v>
      </c>
      <c r="U38" s="22">
        <f t="shared" si="9"/>
        <v>0</v>
      </c>
      <c r="V38" s="22">
        <f t="shared" si="10"/>
        <v>0</v>
      </c>
      <c r="W38" s="22">
        <f t="shared" si="11"/>
        <v>0</v>
      </c>
      <c r="X38" s="22">
        <f t="shared" si="12"/>
        <v>80</v>
      </c>
      <c r="Y38" s="22">
        <f t="shared" si="13"/>
        <v>0</v>
      </c>
      <c r="Z38" s="22">
        <f t="shared" si="14"/>
        <v>0</v>
      </c>
      <c r="AA38" s="22">
        <f t="shared" si="15"/>
        <v>0</v>
      </c>
      <c r="AB38" s="107"/>
      <c r="AC38" s="107"/>
      <c r="AD38" s="107"/>
      <c r="AE38" s="107"/>
      <c r="AG38" s="20"/>
    </row>
    <row r="39" spans="1:38" s="23" customFormat="1">
      <c r="A39" s="21" t="s">
        <v>103</v>
      </c>
      <c r="B39" s="21" t="s">
        <v>100</v>
      </c>
      <c r="C39" s="21">
        <f t="shared" ref="C39" si="28">D39+SUM(H39:J39)</f>
        <v>126</v>
      </c>
      <c r="D39" s="21">
        <f t="shared" ref="D39" si="29">SUM(E39:G39)</f>
        <v>112</v>
      </c>
      <c r="E39" s="21">
        <f t="shared" ref="E39" si="30">SUM(T39:AA39)-F39-G39</f>
        <v>28</v>
      </c>
      <c r="F39" s="21">
        <v>84</v>
      </c>
      <c r="G39" s="21"/>
      <c r="H39" s="21"/>
      <c r="I39" s="21">
        <v>14</v>
      </c>
      <c r="J39" s="21"/>
      <c r="K39" s="79" t="s">
        <v>15</v>
      </c>
      <c r="L39" s="34"/>
      <c r="M39" s="34"/>
      <c r="N39" s="34"/>
      <c r="O39" s="82">
        <v>7</v>
      </c>
      <c r="P39" s="34"/>
      <c r="Q39" s="34"/>
      <c r="R39" s="34"/>
      <c r="S39" s="34"/>
      <c r="T39" s="22">
        <f t="shared" ref="T39" si="31">IF(L39&lt;36,L39*T$5,L39)</f>
        <v>0</v>
      </c>
      <c r="U39" s="22">
        <f t="shared" ref="U39" si="32">IF(M39&lt;36,M39*U$5,M39)</f>
        <v>0</v>
      </c>
      <c r="V39" s="22">
        <f t="shared" ref="V39" si="33">IF(N39&lt;36,N39*V$5,N39)</f>
        <v>0</v>
      </c>
      <c r="W39" s="22">
        <f t="shared" ref="W39" si="34">IF(O39&lt;36,O39*W$5,O39)</f>
        <v>112</v>
      </c>
      <c r="X39" s="22">
        <f t="shared" ref="X39" si="35">IF(P39&lt;36,P39*X$5,P39)</f>
        <v>0</v>
      </c>
      <c r="Y39" s="22">
        <f t="shared" ref="Y39" si="36">IF(Q39&lt;36,Q39*Y$5,Q39)</f>
        <v>0</v>
      </c>
      <c r="Z39" s="22">
        <f t="shared" ref="Z39" si="37">IF(R39&lt;36,R39*Z$5,R39)</f>
        <v>0</v>
      </c>
      <c r="AA39" s="22">
        <f t="shared" ref="AA39" si="38">IF(S39&lt;36,S39*AA$5,S39)</f>
        <v>0</v>
      </c>
      <c r="AB39" s="107"/>
      <c r="AC39" s="107"/>
      <c r="AD39" s="107"/>
      <c r="AE39" s="107"/>
      <c r="AG39" s="20"/>
    </row>
    <row r="40" spans="1:38" s="89" customFormat="1" ht="31.5">
      <c r="A40" s="84" t="s">
        <v>204</v>
      </c>
      <c r="B40" s="84" t="s">
        <v>206</v>
      </c>
      <c r="C40" s="84">
        <f t="shared" ref="C40" si="39">D40+SUM(H40:J40)</f>
        <v>54</v>
      </c>
      <c r="D40" s="84">
        <f t="shared" ref="D40" si="40">SUM(E40:G40)</f>
        <v>48</v>
      </c>
      <c r="E40" s="84">
        <f t="shared" ref="E40" si="41">SUM(T40:AA40)-F40-G40</f>
        <v>24</v>
      </c>
      <c r="F40" s="84">
        <v>24</v>
      </c>
      <c r="G40" s="84"/>
      <c r="H40" s="84"/>
      <c r="I40" s="84">
        <v>6</v>
      </c>
      <c r="J40" s="84"/>
      <c r="K40" s="85" t="s">
        <v>196</v>
      </c>
      <c r="L40" s="86"/>
      <c r="M40" s="86"/>
      <c r="N40" s="86"/>
      <c r="O40" s="86"/>
      <c r="P40" s="87">
        <v>3</v>
      </c>
      <c r="Q40" s="86"/>
      <c r="R40" s="86"/>
      <c r="S40" s="86"/>
      <c r="T40" s="88">
        <f t="shared" ref="T40" si="42">IF(L40&lt;36,L40*T$5,L40)</f>
        <v>0</v>
      </c>
      <c r="U40" s="88">
        <f t="shared" ref="U40" si="43">IF(M40&lt;36,M40*U$5,M40)</f>
        <v>0</v>
      </c>
      <c r="V40" s="88">
        <f t="shared" ref="V40" si="44">IF(N40&lt;36,N40*V$5,N40)</f>
        <v>0</v>
      </c>
      <c r="W40" s="88">
        <f t="shared" ref="W40" si="45">IF(O40&lt;36,O40*W$5,O40)</f>
        <v>0</v>
      </c>
      <c r="X40" s="88">
        <f t="shared" ref="X40" si="46">IF(P40&lt;36,P40*X$5,P40)</f>
        <v>48</v>
      </c>
      <c r="Y40" s="88">
        <f t="shared" ref="Y40" si="47">IF(Q40&lt;36,Q40*Y$5,Q40)</f>
        <v>0</v>
      </c>
      <c r="Z40" s="88">
        <f t="shared" ref="Z40" si="48">IF(R40&lt;36,R40*Z$5,R40)</f>
        <v>0</v>
      </c>
      <c r="AA40" s="88">
        <f t="shared" ref="AA40" si="49">IF(S40&lt;36,S40*AA$5,S40)</f>
        <v>0</v>
      </c>
      <c r="AB40" s="109"/>
      <c r="AC40" s="109"/>
      <c r="AD40" s="109"/>
      <c r="AE40" s="109"/>
      <c r="AG40" s="20"/>
    </row>
    <row r="41" spans="1:38" s="89" customFormat="1">
      <c r="A41" s="84" t="s">
        <v>205</v>
      </c>
      <c r="B41" s="84" t="s">
        <v>207</v>
      </c>
      <c r="C41" s="84">
        <f t="shared" si="17"/>
        <v>58</v>
      </c>
      <c r="D41" s="84">
        <f t="shared" si="26"/>
        <v>51</v>
      </c>
      <c r="E41" s="84">
        <f t="shared" si="27"/>
        <v>25</v>
      </c>
      <c r="F41" s="84">
        <v>26</v>
      </c>
      <c r="G41" s="84"/>
      <c r="H41" s="84"/>
      <c r="I41" s="84">
        <v>7</v>
      </c>
      <c r="J41" s="84"/>
      <c r="K41" s="85" t="s">
        <v>196</v>
      </c>
      <c r="L41" s="86"/>
      <c r="M41" s="86"/>
      <c r="N41" s="86"/>
      <c r="O41" s="86"/>
      <c r="P41" s="86"/>
      <c r="Q41" s="87">
        <v>3</v>
      </c>
      <c r="R41" s="86"/>
      <c r="S41" s="86"/>
      <c r="T41" s="88">
        <f t="shared" si="8"/>
        <v>0</v>
      </c>
      <c r="U41" s="88">
        <f t="shared" si="9"/>
        <v>0</v>
      </c>
      <c r="V41" s="88">
        <f t="shared" si="10"/>
        <v>0</v>
      </c>
      <c r="W41" s="88">
        <f t="shared" si="11"/>
        <v>0</v>
      </c>
      <c r="X41" s="88">
        <f t="shared" si="12"/>
        <v>0</v>
      </c>
      <c r="Y41" s="88">
        <f t="shared" si="13"/>
        <v>51</v>
      </c>
      <c r="Z41" s="88">
        <f t="shared" si="14"/>
        <v>0</v>
      </c>
      <c r="AA41" s="88">
        <f t="shared" si="15"/>
        <v>0</v>
      </c>
      <c r="AB41" s="109"/>
      <c r="AC41" s="109"/>
      <c r="AD41" s="109"/>
      <c r="AE41" s="109"/>
      <c r="AG41" s="20"/>
    </row>
    <row r="42" spans="1:38" s="20" customFormat="1">
      <c r="A42" s="24" t="s">
        <v>133</v>
      </c>
      <c r="B42" s="24" t="s">
        <v>166</v>
      </c>
      <c r="C42" s="24">
        <f>C43+C48+C54+C59</f>
        <v>2614</v>
      </c>
      <c r="D42" s="24">
        <f t="shared" ref="D42:J42" si="50">D43+D48+D54+D59</f>
        <v>1523</v>
      </c>
      <c r="E42" s="24">
        <f t="shared" si="50"/>
        <v>701</v>
      </c>
      <c r="F42" s="24">
        <f t="shared" si="50"/>
        <v>762</v>
      </c>
      <c r="G42" s="24">
        <f t="shared" si="50"/>
        <v>60</v>
      </c>
      <c r="H42" s="24">
        <f t="shared" si="50"/>
        <v>900</v>
      </c>
      <c r="I42" s="24">
        <f t="shared" si="50"/>
        <v>191</v>
      </c>
      <c r="J42" s="24">
        <f t="shared" si="50"/>
        <v>0</v>
      </c>
      <c r="K42" s="80" t="s">
        <v>203</v>
      </c>
      <c r="L42" s="33"/>
      <c r="M42" s="33"/>
      <c r="N42" s="33"/>
      <c r="O42" s="33"/>
      <c r="P42" s="33"/>
      <c r="Q42" s="33"/>
      <c r="R42" s="33"/>
      <c r="S42" s="33"/>
      <c r="T42" s="22">
        <f t="shared" si="8"/>
        <v>0</v>
      </c>
      <c r="U42" s="22">
        <f t="shared" si="9"/>
        <v>0</v>
      </c>
      <c r="V42" s="22">
        <f t="shared" si="10"/>
        <v>0</v>
      </c>
      <c r="W42" s="22">
        <f t="shared" si="11"/>
        <v>0</v>
      </c>
      <c r="X42" s="22">
        <f t="shared" si="12"/>
        <v>0</v>
      </c>
      <c r="Y42" s="22">
        <f t="shared" si="13"/>
        <v>0</v>
      </c>
      <c r="Z42" s="22">
        <f t="shared" si="14"/>
        <v>0</v>
      </c>
      <c r="AA42" s="22">
        <f t="shared" si="15"/>
        <v>0</v>
      </c>
      <c r="AB42" s="107"/>
      <c r="AC42" s="107"/>
      <c r="AD42" s="107"/>
      <c r="AE42" s="107"/>
      <c r="AF42" s="23"/>
      <c r="AH42" s="23"/>
      <c r="AI42" s="23"/>
      <c r="AJ42" s="23"/>
      <c r="AK42" s="23"/>
      <c r="AL42" s="23"/>
    </row>
    <row r="43" spans="1:38" s="23" customFormat="1">
      <c r="A43" s="24" t="s">
        <v>167</v>
      </c>
      <c r="B43" s="24" t="s">
        <v>168</v>
      </c>
      <c r="C43" s="18">
        <f>SUM(C44:C47)</f>
        <v>810</v>
      </c>
      <c r="D43" s="18">
        <f t="shared" ref="D43:J43" si="51">SUM(D44:D47)</f>
        <v>495</v>
      </c>
      <c r="E43" s="18">
        <f t="shared" si="51"/>
        <v>217</v>
      </c>
      <c r="F43" s="18">
        <f t="shared" si="51"/>
        <v>248</v>
      </c>
      <c r="G43" s="18">
        <f t="shared" si="51"/>
        <v>30</v>
      </c>
      <c r="H43" s="18">
        <f t="shared" si="51"/>
        <v>252</v>
      </c>
      <c r="I43" s="18">
        <f t="shared" si="51"/>
        <v>63</v>
      </c>
      <c r="J43" s="18">
        <f t="shared" si="51"/>
        <v>0</v>
      </c>
      <c r="K43" s="77" t="s">
        <v>197</v>
      </c>
      <c r="L43" s="33"/>
      <c r="M43" s="33"/>
      <c r="N43" s="33"/>
      <c r="O43" s="33"/>
      <c r="P43" s="33"/>
      <c r="Q43" s="83"/>
      <c r="R43" s="33"/>
      <c r="S43" s="33"/>
      <c r="T43" s="22">
        <f t="shared" si="8"/>
        <v>0</v>
      </c>
      <c r="U43" s="22">
        <f t="shared" si="9"/>
        <v>0</v>
      </c>
      <c r="V43" s="22">
        <f t="shared" si="10"/>
        <v>0</v>
      </c>
      <c r="W43" s="22">
        <f t="shared" si="11"/>
        <v>0</v>
      </c>
      <c r="X43" s="22">
        <f t="shared" si="12"/>
        <v>0</v>
      </c>
      <c r="Y43" s="22">
        <f t="shared" si="13"/>
        <v>0</v>
      </c>
      <c r="Z43" s="22">
        <f t="shared" si="14"/>
        <v>0</v>
      </c>
      <c r="AA43" s="22">
        <f t="shared" si="15"/>
        <v>0</v>
      </c>
      <c r="AB43" s="107"/>
      <c r="AC43" s="107"/>
      <c r="AD43" s="107"/>
      <c r="AE43" s="107"/>
      <c r="AG43" s="20"/>
    </row>
    <row r="44" spans="1:38" s="23" customFormat="1" ht="31.5">
      <c r="A44" s="21" t="s">
        <v>169</v>
      </c>
      <c r="B44" s="21" t="s">
        <v>171</v>
      </c>
      <c r="C44" s="21">
        <f t="shared" ref="C44:C63" si="52">D44+SUM(H44:J44)</f>
        <v>260</v>
      </c>
      <c r="D44" s="21">
        <f t="shared" ref="D44" si="53">SUM(E44:G44)</f>
        <v>231</v>
      </c>
      <c r="E44" s="21">
        <f t="shared" ref="E44" si="54">SUM(T44:AA44)-F44-G44</f>
        <v>115</v>
      </c>
      <c r="F44" s="21">
        <v>116</v>
      </c>
      <c r="G44" s="21"/>
      <c r="H44" s="21"/>
      <c r="I44" s="21">
        <v>29</v>
      </c>
      <c r="J44" s="21"/>
      <c r="K44" s="79" t="s">
        <v>77</v>
      </c>
      <c r="L44" s="34"/>
      <c r="M44" s="34"/>
      <c r="N44" s="34"/>
      <c r="O44" s="34"/>
      <c r="P44" s="40">
        <v>7</v>
      </c>
      <c r="Q44" s="40">
        <v>7</v>
      </c>
      <c r="R44" s="34"/>
      <c r="S44" s="34"/>
      <c r="T44" s="22">
        <f t="shared" si="8"/>
        <v>0</v>
      </c>
      <c r="U44" s="22">
        <f t="shared" si="9"/>
        <v>0</v>
      </c>
      <c r="V44" s="22">
        <f t="shared" si="10"/>
        <v>0</v>
      </c>
      <c r="W44" s="22">
        <f t="shared" si="11"/>
        <v>0</v>
      </c>
      <c r="X44" s="22">
        <f t="shared" si="12"/>
        <v>112</v>
      </c>
      <c r="Y44" s="22">
        <f t="shared" si="13"/>
        <v>119</v>
      </c>
      <c r="Z44" s="22">
        <f t="shared" si="14"/>
        <v>0</v>
      </c>
      <c r="AA44" s="22">
        <f t="shared" si="15"/>
        <v>0</v>
      </c>
      <c r="AB44" s="107"/>
      <c r="AC44" s="107"/>
      <c r="AD44" s="107"/>
      <c r="AE44" s="107"/>
      <c r="AG44" s="20"/>
    </row>
    <row r="45" spans="1:38" s="23" customFormat="1" ht="31.5">
      <c r="A45" s="21" t="s">
        <v>170</v>
      </c>
      <c r="B45" s="21" t="s">
        <v>172</v>
      </c>
      <c r="C45" s="21">
        <f t="shared" si="52"/>
        <v>298</v>
      </c>
      <c r="D45" s="21">
        <f t="shared" ref="D45" si="55">SUM(E45:G45)</f>
        <v>264</v>
      </c>
      <c r="E45" s="21">
        <f t="shared" ref="E45" si="56">SUM(T45:AA45)-F45-G45</f>
        <v>102</v>
      </c>
      <c r="F45" s="21">
        <v>132</v>
      </c>
      <c r="G45" s="21">
        <v>30</v>
      </c>
      <c r="H45" s="21"/>
      <c r="I45" s="21">
        <v>34</v>
      </c>
      <c r="J45" s="21"/>
      <c r="K45" s="79" t="s">
        <v>77</v>
      </c>
      <c r="L45" s="34"/>
      <c r="M45" s="34"/>
      <c r="N45" s="34"/>
      <c r="O45" s="34"/>
      <c r="P45" s="40">
        <v>8</v>
      </c>
      <c r="Q45" s="40">
        <v>8</v>
      </c>
      <c r="R45" s="34"/>
      <c r="S45" s="34"/>
      <c r="T45" s="22">
        <f t="shared" si="8"/>
        <v>0</v>
      </c>
      <c r="U45" s="22">
        <f t="shared" si="9"/>
        <v>0</v>
      </c>
      <c r="V45" s="22">
        <f t="shared" si="10"/>
        <v>0</v>
      </c>
      <c r="W45" s="22">
        <f t="shared" si="11"/>
        <v>0</v>
      </c>
      <c r="X45" s="22">
        <f t="shared" si="12"/>
        <v>128</v>
      </c>
      <c r="Y45" s="22">
        <f t="shared" si="13"/>
        <v>136</v>
      </c>
      <c r="Z45" s="22">
        <f t="shared" si="14"/>
        <v>0</v>
      </c>
      <c r="AA45" s="22">
        <f t="shared" si="15"/>
        <v>0</v>
      </c>
      <c r="AB45" s="107"/>
      <c r="AC45" s="107"/>
      <c r="AD45" s="107"/>
      <c r="AE45" s="107"/>
      <c r="AG45" s="20"/>
    </row>
    <row r="46" spans="1:38" s="23" customFormat="1">
      <c r="A46" s="21" t="s">
        <v>173</v>
      </c>
      <c r="B46" s="21" t="s">
        <v>27</v>
      </c>
      <c r="C46" s="21">
        <f t="shared" si="52"/>
        <v>72</v>
      </c>
      <c r="D46" s="21"/>
      <c r="E46" s="21"/>
      <c r="F46" s="21"/>
      <c r="G46" s="21"/>
      <c r="H46" s="21">
        <f>SUM(T46:AA46)</f>
        <v>72</v>
      </c>
      <c r="I46" s="21"/>
      <c r="J46" s="21"/>
      <c r="K46" s="79" t="s">
        <v>196</v>
      </c>
      <c r="L46" s="35"/>
      <c r="M46" s="35"/>
      <c r="N46" s="35"/>
      <c r="O46" s="35"/>
      <c r="P46" s="35"/>
      <c r="Q46" s="71">
        <v>72</v>
      </c>
      <c r="R46" s="35"/>
      <c r="S46" s="35"/>
      <c r="T46" s="22">
        <f t="shared" si="8"/>
        <v>0</v>
      </c>
      <c r="U46" s="22">
        <f t="shared" si="9"/>
        <v>0</v>
      </c>
      <c r="V46" s="22">
        <f t="shared" si="10"/>
        <v>0</v>
      </c>
      <c r="W46" s="22">
        <f t="shared" si="11"/>
        <v>0</v>
      </c>
      <c r="X46" s="22">
        <f t="shared" si="12"/>
        <v>0</v>
      </c>
      <c r="Y46" s="22">
        <f t="shared" si="13"/>
        <v>72</v>
      </c>
      <c r="Z46" s="22">
        <f t="shared" si="14"/>
        <v>0</v>
      </c>
      <c r="AA46" s="22">
        <f t="shared" si="15"/>
        <v>0</v>
      </c>
      <c r="AB46" s="107"/>
      <c r="AC46" s="107"/>
      <c r="AD46" s="107"/>
      <c r="AE46" s="107"/>
      <c r="AG46" s="20"/>
    </row>
    <row r="47" spans="1:38" s="23" customFormat="1" ht="31.5">
      <c r="A47" s="21" t="s">
        <v>174</v>
      </c>
      <c r="B47" s="21" t="s">
        <v>106</v>
      </c>
      <c r="C47" s="21">
        <f t="shared" si="52"/>
        <v>180</v>
      </c>
      <c r="D47" s="21"/>
      <c r="E47" s="21"/>
      <c r="F47" s="21"/>
      <c r="G47" s="21"/>
      <c r="H47" s="21">
        <f>SUM(T47:AA47)</f>
        <v>180</v>
      </c>
      <c r="I47" s="21"/>
      <c r="J47" s="21"/>
      <c r="K47" s="79" t="s">
        <v>196</v>
      </c>
      <c r="L47" s="35"/>
      <c r="M47" s="35"/>
      <c r="N47" s="35"/>
      <c r="O47" s="35"/>
      <c r="P47" s="35"/>
      <c r="Q47" s="71">
        <v>180</v>
      </c>
      <c r="R47" s="35"/>
      <c r="S47" s="35"/>
      <c r="T47" s="22">
        <f t="shared" si="8"/>
        <v>0</v>
      </c>
      <c r="U47" s="22">
        <f t="shared" si="9"/>
        <v>0</v>
      </c>
      <c r="V47" s="22">
        <f t="shared" si="10"/>
        <v>0</v>
      </c>
      <c r="W47" s="22">
        <f t="shared" si="11"/>
        <v>0</v>
      </c>
      <c r="X47" s="22">
        <f t="shared" si="12"/>
        <v>0</v>
      </c>
      <c r="Y47" s="22">
        <f t="shared" si="13"/>
        <v>180</v>
      </c>
      <c r="Z47" s="22">
        <f t="shared" si="14"/>
        <v>0</v>
      </c>
      <c r="AA47" s="22">
        <f t="shared" si="15"/>
        <v>0</v>
      </c>
      <c r="AB47" s="107"/>
      <c r="AC47" s="107"/>
      <c r="AD47" s="107"/>
      <c r="AE47" s="107"/>
      <c r="AG47" s="20"/>
    </row>
    <row r="48" spans="1:38" s="23" customFormat="1" ht="47.25">
      <c r="A48" s="24" t="s">
        <v>175</v>
      </c>
      <c r="B48" s="24" t="s">
        <v>176</v>
      </c>
      <c r="C48" s="18">
        <f>SUM(C49:C53)</f>
        <v>976</v>
      </c>
      <c r="D48" s="18">
        <f t="shared" ref="D48:J48" si="57">SUM(D49:D53)</f>
        <v>644</v>
      </c>
      <c r="E48" s="18">
        <f t="shared" si="57"/>
        <v>292</v>
      </c>
      <c r="F48" s="18">
        <f t="shared" si="57"/>
        <v>322</v>
      </c>
      <c r="G48" s="18">
        <f t="shared" si="57"/>
        <v>30</v>
      </c>
      <c r="H48" s="18">
        <f t="shared" si="57"/>
        <v>252</v>
      </c>
      <c r="I48" s="18">
        <f t="shared" si="57"/>
        <v>80</v>
      </c>
      <c r="J48" s="18">
        <f t="shared" si="57"/>
        <v>0</v>
      </c>
      <c r="K48" s="77" t="s">
        <v>197</v>
      </c>
      <c r="L48" s="33"/>
      <c r="M48" s="33"/>
      <c r="N48" s="33"/>
      <c r="O48" s="33"/>
      <c r="P48" s="33"/>
      <c r="Q48" s="33"/>
      <c r="R48" s="33"/>
      <c r="S48" s="83"/>
      <c r="T48" s="22">
        <f t="shared" si="8"/>
        <v>0</v>
      </c>
      <c r="U48" s="22">
        <f t="shared" si="9"/>
        <v>0</v>
      </c>
      <c r="V48" s="22">
        <f t="shared" si="10"/>
        <v>0</v>
      </c>
      <c r="W48" s="22">
        <f t="shared" si="11"/>
        <v>0</v>
      </c>
      <c r="X48" s="22">
        <f t="shared" si="12"/>
        <v>0</v>
      </c>
      <c r="Y48" s="22">
        <f t="shared" si="13"/>
        <v>0</v>
      </c>
      <c r="Z48" s="22">
        <f t="shared" si="14"/>
        <v>0</v>
      </c>
      <c r="AA48" s="22">
        <f t="shared" si="15"/>
        <v>0</v>
      </c>
      <c r="AB48" s="107"/>
      <c r="AC48" s="107"/>
      <c r="AD48" s="107"/>
      <c r="AE48" s="107"/>
      <c r="AG48" s="20"/>
    </row>
    <row r="49" spans="1:35" s="23" customFormat="1">
      <c r="A49" s="21" t="s">
        <v>177</v>
      </c>
      <c r="B49" s="21" t="s">
        <v>180</v>
      </c>
      <c r="C49" s="21">
        <f t="shared" si="52"/>
        <v>182</v>
      </c>
      <c r="D49" s="21">
        <f t="shared" ref="D49" si="58">SUM(E49:G49)</f>
        <v>161</v>
      </c>
      <c r="E49" s="21">
        <f t="shared" ref="E49" si="59">SUM(T49:AA49)-F49-G49</f>
        <v>81</v>
      </c>
      <c r="F49" s="21">
        <v>80</v>
      </c>
      <c r="G49" s="21"/>
      <c r="H49" s="21"/>
      <c r="I49" s="21">
        <v>21</v>
      </c>
      <c r="J49" s="21"/>
      <c r="K49" s="79" t="s">
        <v>77</v>
      </c>
      <c r="L49" s="34"/>
      <c r="M49" s="34"/>
      <c r="N49" s="34"/>
      <c r="O49" s="34"/>
      <c r="P49" s="34"/>
      <c r="Q49" s="34"/>
      <c r="R49" s="40">
        <v>7</v>
      </c>
      <c r="S49" s="40">
        <v>7</v>
      </c>
      <c r="T49" s="22">
        <f t="shared" si="8"/>
        <v>0</v>
      </c>
      <c r="U49" s="22">
        <f t="shared" si="9"/>
        <v>0</v>
      </c>
      <c r="V49" s="22">
        <f t="shared" si="10"/>
        <v>0</v>
      </c>
      <c r="W49" s="22">
        <f t="shared" si="11"/>
        <v>0</v>
      </c>
      <c r="X49" s="22">
        <f t="shared" si="12"/>
        <v>0</v>
      </c>
      <c r="Y49" s="22">
        <f t="shared" si="13"/>
        <v>0</v>
      </c>
      <c r="Z49" s="22">
        <f t="shared" si="14"/>
        <v>119</v>
      </c>
      <c r="AA49" s="22">
        <f t="shared" si="15"/>
        <v>42</v>
      </c>
      <c r="AB49" s="107"/>
      <c r="AC49" s="107"/>
      <c r="AD49" s="107"/>
      <c r="AE49" s="107"/>
      <c r="AG49" s="20"/>
    </row>
    <row r="50" spans="1:35" s="23" customFormat="1" ht="31.5">
      <c r="A50" s="21" t="s">
        <v>178</v>
      </c>
      <c r="B50" s="21" t="s">
        <v>181</v>
      </c>
      <c r="C50" s="21">
        <f t="shared" si="52"/>
        <v>232</v>
      </c>
      <c r="D50" s="21">
        <f t="shared" ref="D50:D51" si="60">SUM(E50:G50)</f>
        <v>207</v>
      </c>
      <c r="E50" s="21">
        <f t="shared" ref="E50:E51" si="61">SUM(T50:AA50)-F50-G50</f>
        <v>103</v>
      </c>
      <c r="F50" s="21">
        <v>104</v>
      </c>
      <c r="G50" s="21"/>
      <c r="H50" s="21"/>
      <c r="I50" s="21">
        <v>25</v>
      </c>
      <c r="J50" s="21"/>
      <c r="K50" s="79" t="s">
        <v>77</v>
      </c>
      <c r="L50" s="34"/>
      <c r="M50" s="34"/>
      <c r="N50" s="34"/>
      <c r="O50" s="34"/>
      <c r="P50" s="34"/>
      <c r="Q50" s="34"/>
      <c r="R50" s="40">
        <v>9</v>
      </c>
      <c r="S50" s="40">
        <v>9</v>
      </c>
      <c r="T50" s="22">
        <f t="shared" si="8"/>
        <v>0</v>
      </c>
      <c r="U50" s="22">
        <f t="shared" si="9"/>
        <v>0</v>
      </c>
      <c r="V50" s="22">
        <f t="shared" si="10"/>
        <v>0</v>
      </c>
      <c r="W50" s="22">
        <f t="shared" si="11"/>
        <v>0</v>
      </c>
      <c r="X50" s="22">
        <f t="shared" si="12"/>
        <v>0</v>
      </c>
      <c r="Y50" s="22">
        <f t="shared" si="13"/>
        <v>0</v>
      </c>
      <c r="Z50" s="22">
        <f t="shared" si="14"/>
        <v>153</v>
      </c>
      <c r="AA50" s="22">
        <f t="shared" si="15"/>
        <v>54</v>
      </c>
      <c r="AB50" s="107"/>
      <c r="AC50" s="107"/>
      <c r="AD50" s="107"/>
      <c r="AE50" s="107"/>
      <c r="AG50" s="20"/>
    </row>
    <row r="51" spans="1:35" s="23" customFormat="1">
      <c r="A51" s="21" t="s">
        <v>179</v>
      </c>
      <c r="B51" s="21" t="s">
        <v>182</v>
      </c>
      <c r="C51" s="21">
        <f t="shared" si="52"/>
        <v>310</v>
      </c>
      <c r="D51" s="21">
        <f t="shared" si="60"/>
        <v>276</v>
      </c>
      <c r="E51" s="21">
        <f t="shared" si="61"/>
        <v>108</v>
      </c>
      <c r="F51" s="21">
        <v>138</v>
      </c>
      <c r="G51" s="21">
        <v>30</v>
      </c>
      <c r="H51" s="21"/>
      <c r="I51" s="21">
        <v>34</v>
      </c>
      <c r="J51" s="21"/>
      <c r="K51" s="79" t="s">
        <v>77</v>
      </c>
      <c r="L51" s="34"/>
      <c r="M51" s="34"/>
      <c r="N51" s="34"/>
      <c r="O51" s="34"/>
      <c r="P51" s="34"/>
      <c r="Q51" s="34"/>
      <c r="R51" s="40">
        <v>12</v>
      </c>
      <c r="S51" s="40">
        <v>12</v>
      </c>
      <c r="T51" s="22">
        <f t="shared" si="8"/>
        <v>0</v>
      </c>
      <c r="U51" s="22">
        <f t="shared" si="9"/>
        <v>0</v>
      </c>
      <c r="V51" s="22">
        <f t="shared" si="10"/>
        <v>0</v>
      </c>
      <c r="W51" s="22">
        <f t="shared" si="11"/>
        <v>0</v>
      </c>
      <c r="X51" s="22">
        <f t="shared" si="12"/>
        <v>0</v>
      </c>
      <c r="Y51" s="22">
        <f t="shared" si="13"/>
        <v>0</v>
      </c>
      <c r="Z51" s="22">
        <f t="shared" si="14"/>
        <v>204</v>
      </c>
      <c r="AA51" s="22">
        <f t="shared" si="15"/>
        <v>72</v>
      </c>
      <c r="AB51" s="107"/>
      <c r="AC51" s="107"/>
      <c r="AD51" s="107"/>
      <c r="AE51" s="107"/>
      <c r="AG51" s="20"/>
    </row>
    <row r="52" spans="1:35" s="23" customFormat="1">
      <c r="A52" s="21" t="s">
        <v>183</v>
      </c>
      <c r="B52" s="21" t="s">
        <v>27</v>
      </c>
      <c r="C52" s="21">
        <f t="shared" si="52"/>
        <v>72</v>
      </c>
      <c r="D52" s="21"/>
      <c r="E52" s="21"/>
      <c r="F52" s="21"/>
      <c r="G52" s="21"/>
      <c r="H52" s="21">
        <f>SUM(T52:AA52)</f>
        <v>72</v>
      </c>
      <c r="I52" s="21"/>
      <c r="J52" s="21"/>
      <c r="K52" s="79" t="s">
        <v>196</v>
      </c>
      <c r="L52" s="35"/>
      <c r="M52" s="35"/>
      <c r="N52" s="35"/>
      <c r="O52" s="35"/>
      <c r="P52" s="35"/>
      <c r="Q52" s="35"/>
      <c r="R52" s="35"/>
      <c r="S52" s="71">
        <v>72</v>
      </c>
      <c r="T52" s="22">
        <f t="shared" si="8"/>
        <v>0</v>
      </c>
      <c r="U52" s="22">
        <f t="shared" si="9"/>
        <v>0</v>
      </c>
      <c r="V52" s="22">
        <f t="shared" si="10"/>
        <v>0</v>
      </c>
      <c r="W52" s="22">
        <f t="shared" si="11"/>
        <v>0</v>
      </c>
      <c r="X52" s="22">
        <f t="shared" si="12"/>
        <v>0</v>
      </c>
      <c r="Y52" s="22">
        <f t="shared" si="13"/>
        <v>0</v>
      </c>
      <c r="Z52" s="22">
        <f t="shared" si="14"/>
        <v>0</v>
      </c>
      <c r="AA52" s="22">
        <f t="shared" si="15"/>
        <v>72</v>
      </c>
      <c r="AB52" s="107"/>
      <c r="AC52" s="107"/>
      <c r="AD52" s="107"/>
      <c r="AE52" s="107"/>
      <c r="AG52" s="20"/>
    </row>
    <row r="53" spans="1:35" s="23" customFormat="1" ht="31.5">
      <c r="A53" s="21" t="s">
        <v>185</v>
      </c>
      <c r="B53" s="21" t="s">
        <v>106</v>
      </c>
      <c r="C53" s="21">
        <f t="shared" si="52"/>
        <v>180</v>
      </c>
      <c r="D53" s="21"/>
      <c r="E53" s="21"/>
      <c r="F53" s="21"/>
      <c r="G53" s="21"/>
      <c r="H53" s="21">
        <f>SUM(T53:AA53)</f>
        <v>180</v>
      </c>
      <c r="I53" s="21"/>
      <c r="J53" s="21"/>
      <c r="K53" s="79" t="s">
        <v>196</v>
      </c>
      <c r="L53" s="35"/>
      <c r="M53" s="35"/>
      <c r="N53" s="35"/>
      <c r="O53" s="35"/>
      <c r="P53" s="35"/>
      <c r="Q53" s="35"/>
      <c r="R53" s="35"/>
      <c r="S53" s="71">
        <v>180</v>
      </c>
      <c r="T53" s="22">
        <f t="shared" si="8"/>
        <v>0</v>
      </c>
      <c r="U53" s="22">
        <f t="shared" si="9"/>
        <v>0</v>
      </c>
      <c r="V53" s="22">
        <f t="shared" si="10"/>
        <v>0</v>
      </c>
      <c r="W53" s="22">
        <f t="shared" si="11"/>
        <v>0</v>
      </c>
      <c r="X53" s="22">
        <f t="shared" si="12"/>
        <v>0</v>
      </c>
      <c r="Y53" s="22">
        <f t="shared" si="13"/>
        <v>0</v>
      </c>
      <c r="Z53" s="22">
        <f t="shared" si="14"/>
        <v>0</v>
      </c>
      <c r="AA53" s="22">
        <f t="shared" si="15"/>
        <v>180</v>
      </c>
      <c r="AB53" s="107"/>
      <c r="AC53" s="107"/>
      <c r="AD53" s="107"/>
      <c r="AE53" s="107"/>
      <c r="AG53" s="20"/>
    </row>
    <row r="54" spans="1:35" s="23" customFormat="1" ht="31.5">
      <c r="A54" s="24" t="s">
        <v>186</v>
      </c>
      <c r="B54" s="24" t="s">
        <v>187</v>
      </c>
      <c r="C54" s="18">
        <f>SUM(C55:C58)</f>
        <v>684</v>
      </c>
      <c r="D54" s="18">
        <f t="shared" ref="D54:J54" si="62">SUM(D55:D58)</f>
        <v>384</v>
      </c>
      <c r="E54" s="18">
        <f t="shared" si="62"/>
        <v>192</v>
      </c>
      <c r="F54" s="18">
        <f t="shared" si="62"/>
        <v>192</v>
      </c>
      <c r="G54" s="18">
        <f t="shared" si="62"/>
        <v>0</v>
      </c>
      <c r="H54" s="18">
        <f t="shared" si="62"/>
        <v>252</v>
      </c>
      <c r="I54" s="18">
        <f t="shared" si="62"/>
        <v>48</v>
      </c>
      <c r="J54" s="18">
        <f t="shared" si="62"/>
        <v>0</v>
      </c>
      <c r="K54" s="77" t="s">
        <v>197</v>
      </c>
      <c r="L54" s="33"/>
      <c r="M54" s="33"/>
      <c r="N54" s="33"/>
      <c r="O54" s="83"/>
      <c r="P54" s="33"/>
      <c r="Q54" s="33"/>
      <c r="R54" s="33"/>
      <c r="S54" s="33"/>
      <c r="T54" s="22">
        <f t="shared" si="8"/>
        <v>0</v>
      </c>
      <c r="U54" s="22">
        <f t="shared" si="9"/>
        <v>0</v>
      </c>
      <c r="V54" s="22">
        <f t="shared" si="10"/>
        <v>0</v>
      </c>
      <c r="W54" s="22">
        <f t="shared" si="11"/>
        <v>0</v>
      </c>
      <c r="X54" s="22">
        <f t="shared" si="12"/>
        <v>0</v>
      </c>
      <c r="Y54" s="22">
        <f t="shared" si="13"/>
        <v>0</v>
      </c>
      <c r="Z54" s="22">
        <f t="shared" si="14"/>
        <v>0</v>
      </c>
      <c r="AA54" s="22">
        <f t="shared" si="15"/>
        <v>0</v>
      </c>
      <c r="AB54" s="107"/>
      <c r="AC54" s="107"/>
      <c r="AD54" s="107"/>
      <c r="AE54" s="107"/>
      <c r="AG54" s="20"/>
    </row>
    <row r="55" spans="1:35" s="23" customFormat="1" ht="47.25">
      <c r="A55" s="21" t="s">
        <v>188</v>
      </c>
      <c r="B55" s="21" t="s">
        <v>191</v>
      </c>
      <c r="C55" s="21">
        <f t="shared" si="52"/>
        <v>216</v>
      </c>
      <c r="D55" s="21">
        <f t="shared" ref="D55" si="63">SUM(E55:G55)</f>
        <v>192</v>
      </c>
      <c r="E55" s="21">
        <f t="shared" ref="E55" si="64">SUM(T55:AA55)-F55-G55</f>
        <v>96</v>
      </c>
      <c r="F55" s="21">
        <v>96</v>
      </c>
      <c r="G55" s="21"/>
      <c r="H55" s="21"/>
      <c r="I55" s="21">
        <v>24</v>
      </c>
      <c r="J55" s="21"/>
      <c r="K55" s="79" t="s">
        <v>77</v>
      </c>
      <c r="L55" s="34"/>
      <c r="M55" s="34"/>
      <c r="N55" s="40">
        <v>4</v>
      </c>
      <c r="O55" s="40">
        <v>8</v>
      </c>
      <c r="P55" s="34"/>
      <c r="Q55" s="34"/>
      <c r="R55" s="34"/>
      <c r="S55" s="34"/>
      <c r="T55" s="22">
        <f t="shared" si="8"/>
        <v>0</v>
      </c>
      <c r="U55" s="22">
        <f t="shared" si="9"/>
        <v>0</v>
      </c>
      <c r="V55" s="22">
        <f t="shared" si="10"/>
        <v>64</v>
      </c>
      <c r="W55" s="22">
        <f t="shared" si="11"/>
        <v>128</v>
      </c>
      <c r="X55" s="22">
        <f t="shared" si="12"/>
        <v>0</v>
      </c>
      <c r="Y55" s="22">
        <f t="shared" si="13"/>
        <v>0</v>
      </c>
      <c r="Z55" s="22">
        <f t="shared" si="14"/>
        <v>0</v>
      </c>
      <c r="AA55" s="22">
        <f t="shared" si="15"/>
        <v>0</v>
      </c>
      <c r="AB55" s="107"/>
      <c r="AC55" s="107"/>
      <c r="AD55" s="107"/>
      <c r="AE55" s="107"/>
      <c r="AG55" s="20"/>
    </row>
    <row r="56" spans="1:35" s="23" customFormat="1" ht="63">
      <c r="A56" s="21" t="s">
        <v>189</v>
      </c>
      <c r="B56" s="21" t="s">
        <v>192</v>
      </c>
      <c r="C56" s="21">
        <f t="shared" si="52"/>
        <v>216</v>
      </c>
      <c r="D56" s="21">
        <f t="shared" ref="D56" si="65">SUM(E56:G56)</f>
        <v>192</v>
      </c>
      <c r="E56" s="21">
        <f t="shared" ref="E56" si="66">SUM(T56:AA56)-F56-G56</f>
        <v>96</v>
      </c>
      <c r="F56" s="21">
        <v>96</v>
      </c>
      <c r="G56" s="21"/>
      <c r="H56" s="21"/>
      <c r="I56" s="21">
        <v>24</v>
      </c>
      <c r="J56" s="21"/>
      <c r="K56" s="79" t="s">
        <v>77</v>
      </c>
      <c r="L56" s="34"/>
      <c r="M56" s="34"/>
      <c r="N56" s="40">
        <v>4</v>
      </c>
      <c r="O56" s="40">
        <v>8</v>
      </c>
      <c r="P56" s="34"/>
      <c r="Q56" s="34"/>
      <c r="R56" s="34"/>
      <c r="S56" s="34"/>
      <c r="T56" s="22">
        <f t="shared" si="8"/>
        <v>0</v>
      </c>
      <c r="U56" s="22">
        <f t="shared" si="9"/>
        <v>0</v>
      </c>
      <c r="V56" s="22">
        <f t="shared" si="10"/>
        <v>64</v>
      </c>
      <c r="W56" s="22">
        <f t="shared" si="11"/>
        <v>128</v>
      </c>
      <c r="X56" s="22">
        <f t="shared" si="12"/>
        <v>0</v>
      </c>
      <c r="Y56" s="22">
        <f t="shared" si="13"/>
        <v>0</v>
      </c>
      <c r="Z56" s="22">
        <f t="shared" si="14"/>
        <v>0</v>
      </c>
      <c r="AA56" s="22">
        <f t="shared" si="15"/>
        <v>0</v>
      </c>
      <c r="AB56" s="107"/>
      <c r="AC56" s="107"/>
      <c r="AD56" s="107"/>
      <c r="AE56" s="107"/>
      <c r="AG56" s="20"/>
    </row>
    <row r="57" spans="1:35" s="23" customFormat="1">
      <c r="A57" s="21" t="s">
        <v>184</v>
      </c>
      <c r="B57" s="21" t="s">
        <v>27</v>
      </c>
      <c r="C57" s="21">
        <f t="shared" si="52"/>
        <v>72</v>
      </c>
      <c r="D57" s="21"/>
      <c r="E57" s="21"/>
      <c r="F57" s="21"/>
      <c r="G57" s="21"/>
      <c r="H57" s="21">
        <f>SUM(T57:AA57)</f>
        <v>72</v>
      </c>
      <c r="I57" s="21"/>
      <c r="J57" s="21"/>
      <c r="K57" s="79" t="s">
        <v>196</v>
      </c>
      <c r="L57" s="35"/>
      <c r="M57" s="35"/>
      <c r="N57" s="35"/>
      <c r="O57" s="71">
        <v>72</v>
      </c>
      <c r="P57" s="35"/>
      <c r="Q57" s="35"/>
      <c r="R57" s="35"/>
      <c r="S57" s="35"/>
      <c r="T57" s="22">
        <f t="shared" si="8"/>
        <v>0</v>
      </c>
      <c r="U57" s="22">
        <f t="shared" si="9"/>
        <v>0</v>
      </c>
      <c r="V57" s="22">
        <f t="shared" si="10"/>
        <v>0</v>
      </c>
      <c r="W57" s="22">
        <f t="shared" si="11"/>
        <v>72</v>
      </c>
      <c r="X57" s="22">
        <f t="shared" si="12"/>
        <v>0</v>
      </c>
      <c r="Y57" s="22">
        <f t="shared" si="13"/>
        <v>0</v>
      </c>
      <c r="Z57" s="22">
        <f t="shared" si="14"/>
        <v>0</v>
      </c>
      <c r="AA57" s="22">
        <f t="shared" si="15"/>
        <v>0</v>
      </c>
      <c r="AB57" s="107"/>
      <c r="AC57" s="107"/>
      <c r="AD57" s="107"/>
      <c r="AE57" s="107"/>
      <c r="AG57" s="20"/>
    </row>
    <row r="58" spans="1:35" s="23" customFormat="1" ht="31.5">
      <c r="A58" s="21" t="s">
        <v>190</v>
      </c>
      <c r="B58" s="21" t="s">
        <v>106</v>
      </c>
      <c r="C58" s="21">
        <f t="shared" si="52"/>
        <v>180</v>
      </c>
      <c r="D58" s="21"/>
      <c r="E58" s="21"/>
      <c r="F58" s="21"/>
      <c r="G58" s="21"/>
      <c r="H58" s="21">
        <f>SUM(T58:AA58)</f>
        <v>180</v>
      </c>
      <c r="I58" s="21"/>
      <c r="J58" s="21"/>
      <c r="K58" s="79" t="s">
        <v>196</v>
      </c>
      <c r="L58" s="35"/>
      <c r="M58" s="35"/>
      <c r="N58" s="35"/>
      <c r="O58" s="71">
        <v>180</v>
      </c>
      <c r="P58" s="35"/>
      <c r="Q58" s="35"/>
      <c r="R58" s="35"/>
      <c r="S58" s="35"/>
      <c r="T58" s="22">
        <f t="shared" si="8"/>
        <v>0</v>
      </c>
      <c r="U58" s="22">
        <f t="shared" si="9"/>
        <v>0</v>
      </c>
      <c r="V58" s="22">
        <f t="shared" si="10"/>
        <v>0</v>
      </c>
      <c r="W58" s="22">
        <f t="shared" si="11"/>
        <v>180</v>
      </c>
      <c r="X58" s="22">
        <f t="shared" si="12"/>
        <v>0</v>
      </c>
      <c r="Y58" s="22">
        <f t="shared" si="13"/>
        <v>0</v>
      </c>
      <c r="Z58" s="22">
        <f t="shared" si="14"/>
        <v>0</v>
      </c>
      <c r="AA58" s="22">
        <f t="shared" si="15"/>
        <v>0</v>
      </c>
      <c r="AB58" s="107"/>
      <c r="AC58" s="107"/>
      <c r="AD58" s="107"/>
      <c r="AE58" s="107"/>
      <c r="AG58" s="20"/>
    </row>
    <row r="59" spans="1:35" s="20" customFormat="1" ht="31.5">
      <c r="A59" s="18" t="s">
        <v>109</v>
      </c>
      <c r="B59" s="18" t="s">
        <v>110</v>
      </c>
      <c r="C59" s="18">
        <f t="shared" si="52"/>
        <v>144</v>
      </c>
      <c r="D59" s="18"/>
      <c r="E59" s="18"/>
      <c r="F59" s="18"/>
      <c r="G59" s="18"/>
      <c r="H59" s="18">
        <f>SUM(T59:AA59)</f>
        <v>144</v>
      </c>
      <c r="I59" s="18"/>
      <c r="J59" s="18"/>
      <c r="K59" s="79" t="s">
        <v>196</v>
      </c>
      <c r="L59" s="33"/>
      <c r="M59" s="33"/>
      <c r="N59" s="33"/>
      <c r="O59" s="33"/>
      <c r="P59" s="33"/>
      <c r="Q59" s="33"/>
      <c r="R59" s="33"/>
      <c r="S59" s="71">
        <v>144</v>
      </c>
      <c r="T59" s="22">
        <f t="shared" si="8"/>
        <v>0</v>
      </c>
      <c r="U59" s="22">
        <f t="shared" si="9"/>
        <v>0</v>
      </c>
      <c r="V59" s="22">
        <f t="shared" si="10"/>
        <v>0</v>
      </c>
      <c r="W59" s="22">
        <f t="shared" si="11"/>
        <v>0</v>
      </c>
      <c r="X59" s="22">
        <f t="shared" si="12"/>
        <v>0</v>
      </c>
      <c r="Y59" s="22">
        <f t="shared" si="13"/>
        <v>0</v>
      </c>
      <c r="Z59" s="22">
        <f t="shared" si="14"/>
        <v>0</v>
      </c>
      <c r="AA59" s="22">
        <f t="shared" si="15"/>
        <v>144</v>
      </c>
      <c r="AB59" s="107"/>
      <c r="AC59" s="107"/>
      <c r="AD59" s="107"/>
      <c r="AE59" s="107"/>
      <c r="AG59" s="23"/>
      <c r="AI59" s="23"/>
    </row>
    <row r="60" spans="1:35" s="20" customFormat="1" ht="31.5">
      <c r="A60" s="18" t="s">
        <v>132</v>
      </c>
      <c r="B60" s="18" t="s">
        <v>136</v>
      </c>
      <c r="C60" s="18">
        <f t="shared" si="52"/>
        <v>180</v>
      </c>
      <c r="D60" s="18"/>
      <c r="E60" s="18"/>
      <c r="F60" s="18"/>
      <c r="G60" s="18"/>
      <c r="H60" s="18"/>
      <c r="I60" s="18"/>
      <c r="J60" s="18">
        <f>SUM(T60:AA60)</f>
        <v>180</v>
      </c>
      <c r="K60" s="78"/>
      <c r="L60" s="35"/>
      <c r="M60" s="35"/>
      <c r="N60" s="71">
        <v>36</v>
      </c>
      <c r="O60" s="71">
        <v>36</v>
      </c>
      <c r="P60" s="71">
        <v>36</v>
      </c>
      <c r="Q60" s="71">
        <v>36</v>
      </c>
      <c r="R60" s="35"/>
      <c r="S60" s="71">
        <v>36</v>
      </c>
      <c r="T60" s="22">
        <f t="shared" si="8"/>
        <v>0</v>
      </c>
      <c r="U60" s="22">
        <f t="shared" si="9"/>
        <v>0</v>
      </c>
      <c r="V60" s="22">
        <f t="shared" si="10"/>
        <v>36</v>
      </c>
      <c r="W60" s="22">
        <f t="shared" si="11"/>
        <v>36</v>
      </c>
      <c r="X60" s="22">
        <f t="shared" si="12"/>
        <v>36</v>
      </c>
      <c r="Y60" s="22">
        <f t="shared" si="13"/>
        <v>36</v>
      </c>
      <c r="Z60" s="22">
        <f t="shared" si="14"/>
        <v>0</v>
      </c>
      <c r="AA60" s="22">
        <f t="shared" si="15"/>
        <v>36</v>
      </c>
      <c r="AB60" s="107"/>
      <c r="AC60" s="107"/>
      <c r="AD60" s="107"/>
      <c r="AE60" s="107"/>
      <c r="AG60" s="23"/>
      <c r="AI60" s="23"/>
    </row>
    <row r="61" spans="1:35" s="20" customFormat="1" ht="31.5">
      <c r="A61" s="18" t="s">
        <v>111</v>
      </c>
      <c r="B61" s="18" t="s">
        <v>52</v>
      </c>
      <c r="C61" s="18">
        <f>SUM(C62:C63)</f>
        <v>216</v>
      </c>
      <c r="D61" s="18"/>
      <c r="E61" s="18"/>
      <c r="F61" s="18"/>
      <c r="G61" s="18"/>
      <c r="H61" s="18"/>
      <c r="I61" s="18"/>
      <c r="J61" s="18">
        <f>SUM(J62:J63)</f>
        <v>216</v>
      </c>
      <c r="K61" s="78"/>
      <c r="L61" s="33"/>
      <c r="M61" s="33"/>
      <c r="N61" s="33"/>
      <c r="O61" s="33"/>
      <c r="P61" s="33"/>
      <c r="Q61" s="33"/>
      <c r="R61" s="33"/>
      <c r="S61" s="35"/>
      <c r="T61" s="22">
        <f t="shared" si="8"/>
        <v>0</v>
      </c>
      <c r="U61" s="22">
        <f t="shared" si="9"/>
        <v>0</v>
      </c>
      <c r="V61" s="22">
        <f t="shared" si="10"/>
        <v>0</v>
      </c>
      <c r="W61" s="22">
        <f t="shared" si="11"/>
        <v>0</v>
      </c>
      <c r="X61" s="22">
        <f t="shared" si="12"/>
        <v>0</v>
      </c>
      <c r="Y61" s="22">
        <f t="shared" si="13"/>
        <v>0</v>
      </c>
      <c r="Z61" s="22">
        <f t="shared" si="14"/>
        <v>0</v>
      </c>
      <c r="AA61" s="22">
        <f t="shared" si="15"/>
        <v>0</v>
      </c>
      <c r="AB61" s="107"/>
      <c r="AC61" s="107"/>
      <c r="AD61" s="107"/>
      <c r="AE61" s="107"/>
      <c r="AG61" s="23"/>
      <c r="AI61" s="23"/>
    </row>
    <row r="62" spans="1:35" s="23" customFormat="1" ht="47.25">
      <c r="A62" s="21" t="s">
        <v>112</v>
      </c>
      <c r="B62" s="21" t="s">
        <v>193</v>
      </c>
      <c r="C62" s="21">
        <f t="shared" si="52"/>
        <v>144</v>
      </c>
      <c r="D62" s="21"/>
      <c r="E62" s="21"/>
      <c r="F62" s="21"/>
      <c r="G62" s="21"/>
      <c r="H62" s="21"/>
      <c r="I62" s="21"/>
      <c r="J62" s="21">
        <f>SUM(T62:AA62)</f>
        <v>144</v>
      </c>
      <c r="K62" s="79"/>
      <c r="L62" s="33"/>
      <c r="M62" s="33"/>
      <c r="N62" s="33"/>
      <c r="O62" s="33"/>
      <c r="P62" s="33"/>
      <c r="Q62" s="33"/>
      <c r="R62" s="33"/>
      <c r="S62" s="35">
        <v>144</v>
      </c>
      <c r="T62" s="22">
        <f t="shared" si="8"/>
        <v>0</v>
      </c>
      <c r="U62" s="22">
        <f t="shared" si="9"/>
        <v>0</v>
      </c>
      <c r="V62" s="22">
        <f t="shared" si="10"/>
        <v>0</v>
      </c>
      <c r="W62" s="22">
        <f t="shared" si="11"/>
        <v>0</v>
      </c>
      <c r="X62" s="22">
        <f t="shared" si="12"/>
        <v>0</v>
      </c>
      <c r="Y62" s="22">
        <f t="shared" si="13"/>
        <v>0</v>
      </c>
      <c r="Z62" s="22">
        <f t="shared" si="14"/>
        <v>0</v>
      </c>
      <c r="AA62" s="22">
        <f t="shared" si="15"/>
        <v>144</v>
      </c>
      <c r="AB62" s="107"/>
      <c r="AC62" s="107"/>
      <c r="AD62" s="107"/>
      <c r="AE62" s="107"/>
    </row>
    <row r="63" spans="1:35" s="23" customFormat="1" ht="31.5">
      <c r="A63" s="21" t="s">
        <v>113</v>
      </c>
      <c r="B63" s="21" t="s">
        <v>194</v>
      </c>
      <c r="C63" s="21">
        <f t="shared" si="52"/>
        <v>72</v>
      </c>
      <c r="D63" s="21"/>
      <c r="E63" s="21"/>
      <c r="F63" s="21"/>
      <c r="G63" s="21"/>
      <c r="H63" s="21"/>
      <c r="I63" s="21"/>
      <c r="J63" s="21">
        <f>SUM(T63:AA63)</f>
        <v>72</v>
      </c>
      <c r="K63" s="79"/>
      <c r="L63" s="33"/>
      <c r="M63" s="33"/>
      <c r="N63" s="33"/>
      <c r="O63" s="33"/>
      <c r="P63" s="33"/>
      <c r="Q63" s="33"/>
      <c r="R63" s="33"/>
      <c r="S63" s="35">
        <v>72</v>
      </c>
      <c r="T63" s="22">
        <f t="shared" si="8"/>
        <v>0</v>
      </c>
      <c r="U63" s="22">
        <f t="shared" si="9"/>
        <v>0</v>
      </c>
      <c r="V63" s="22">
        <f t="shared" si="10"/>
        <v>0</v>
      </c>
      <c r="W63" s="22">
        <f t="shared" si="11"/>
        <v>0</v>
      </c>
      <c r="X63" s="22">
        <f t="shared" si="12"/>
        <v>0</v>
      </c>
      <c r="Y63" s="22">
        <f t="shared" si="13"/>
        <v>0</v>
      </c>
      <c r="Z63" s="22">
        <f t="shared" si="14"/>
        <v>0</v>
      </c>
      <c r="AA63" s="22">
        <f t="shared" si="15"/>
        <v>72</v>
      </c>
      <c r="AB63" s="107"/>
      <c r="AC63" s="107"/>
      <c r="AD63" s="107"/>
      <c r="AE63" s="107"/>
    </row>
    <row r="64" spans="1:35" s="20" customFormat="1" ht="31.5">
      <c r="A64" s="24"/>
      <c r="B64" s="25" t="s">
        <v>107</v>
      </c>
      <c r="C64" s="25">
        <f>C25+C31+C42+C60+C61</f>
        <v>4464</v>
      </c>
      <c r="D64" s="25">
        <f t="shared" ref="D64:J64" si="67">D25+D31+D42+D60+D61</f>
        <v>2816</v>
      </c>
      <c r="E64" s="25">
        <f t="shared" si="67"/>
        <v>1094</v>
      </c>
      <c r="F64" s="25">
        <f t="shared" si="67"/>
        <v>1662</v>
      </c>
      <c r="G64" s="25">
        <f t="shared" si="67"/>
        <v>60</v>
      </c>
      <c r="H64" s="25">
        <f t="shared" si="67"/>
        <v>900</v>
      </c>
      <c r="I64" s="25">
        <f t="shared" si="67"/>
        <v>352</v>
      </c>
      <c r="J64" s="25">
        <f t="shared" si="67"/>
        <v>396</v>
      </c>
      <c r="K64" s="81" t="s">
        <v>209</v>
      </c>
      <c r="L64" s="33"/>
      <c r="M64" s="33"/>
      <c r="N64" s="33"/>
      <c r="O64" s="33"/>
      <c r="P64" s="33"/>
      <c r="Q64" s="33"/>
      <c r="R64" s="33"/>
      <c r="S64" s="33"/>
      <c r="T64" s="19"/>
      <c r="U64" s="19"/>
      <c r="V64" s="19">
        <f>V65</f>
        <v>512</v>
      </c>
      <c r="W64" s="19">
        <f t="shared" ref="W64:AA64" si="68">W65</f>
        <v>512</v>
      </c>
      <c r="X64" s="19">
        <f t="shared" si="68"/>
        <v>512</v>
      </c>
      <c r="Y64" s="19">
        <f t="shared" si="68"/>
        <v>544</v>
      </c>
      <c r="Z64" s="19">
        <f t="shared" si="68"/>
        <v>544</v>
      </c>
      <c r="AA64" s="19">
        <f t="shared" si="68"/>
        <v>192</v>
      </c>
      <c r="AB64" s="110"/>
      <c r="AC64" s="110"/>
      <c r="AD64" s="110"/>
      <c r="AE64" s="110"/>
      <c r="AF64" s="23"/>
      <c r="AG64" s="23"/>
      <c r="AI64" s="23"/>
    </row>
    <row r="65" spans="1:35" s="20" customFormat="1" ht="31.5">
      <c r="A65" s="24"/>
      <c r="B65" s="25" t="s">
        <v>108</v>
      </c>
      <c r="C65" s="25">
        <f>C10+C64</f>
        <v>5940</v>
      </c>
      <c r="D65" s="25">
        <f t="shared" ref="D65:J65" si="69">D10+D64</f>
        <v>4220</v>
      </c>
      <c r="E65" s="25">
        <f t="shared" si="69"/>
        <v>1796</v>
      </c>
      <c r="F65" s="25">
        <f t="shared" si="69"/>
        <v>2364</v>
      </c>
      <c r="G65" s="25">
        <f t="shared" si="69"/>
        <v>60</v>
      </c>
      <c r="H65" s="25">
        <f t="shared" si="69"/>
        <v>900</v>
      </c>
      <c r="I65" s="25">
        <f t="shared" si="69"/>
        <v>352</v>
      </c>
      <c r="J65" s="25">
        <f t="shared" si="69"/>
        <v>468</v>
      </c>
      <c r="K65" s="81" t="s">
        <v>211</v>
      </c>
      <c r="L65" s="33">
        <f>SUMIF(L10:L58,"&lt;36")</f>
        <v>36</v>
      </c>
      <c r="M65" s="33">
        <f t="shared" ref="M65:S65" si="70">SUMIF(M10:M58,"&lt;36")</f>
        <v>36</v>
      </c>
      <c r="N65" s="33">
        <f t="shared" si="70"/>
        <v>32</v>
      </c>
      <c r="O65" s="33">
        <f t="shared" si="70"/>
        <v>32</v>
      </c>
      <c r="P65" s="33">
        <f t="shared" si="70"/>
        <v>32</v>
      </c>
      <c r="Q65" s="33">
        <f t="shared" si="70"/>
        <v>32</v>
      </c>
      <c r="R65" s="33">
        <f t="shared" si="70"/>
        <v>32</v>
      </c>
      <c r="S65" s="33">
        <f t="shared" si="70"/>
        <v>32</v>
      </c>
      <c r="T65" s="19">
        <f>L65*T$5</f>
        <v>612</v>
      </c>
      <c r="U65" s="19">
        <f t="shared" ref="U65:AA65" si="71">M65*U$5</f>
        <v>792</v>
      </c>
      <c r="V65" s="19">
        <f t="shared" si="71"/>
        <v>512</v>
      </c>
      <c r="W65" s="19">
        <f t="shared" si="71"/>
        <v>512</v>
      </c>
      <c r="X65" s="19">
        <f t="shared" si="71"/>
        <v>512</v>
      </c>
      <c r="Y65" s="19">
        <f t="shared" si="71"/>
        <v>544</v>
      </c>
      <c r="Z65" s="19">
        <f t="shared" si="71"/>
        <v>544</v>
      </c>
      <c r="AA65" s="19">
        <f t="shared" si="71"/>
        <v>192</v>
      </c>
      <c r="AB65" s="110"/>
      <c r="AC65" s="110"/>
      <c r="AD65" s="110"/>
      <c r="AE65" s="110"/>
      <c r="AG65" s="23"/>
      <c r="AI65" s="23"/>
    </row>
    <row r="66" spans="1:35" ht="35.1" customHeight="1">
      <c r="A66" s="141" t="s">
        <v>52</v>
      </c>
      <c r="B66" s="141"/>
      <c r="C66" s="158" t="s">
        <v>114</v>
      </c>
      <c r="D66" s="76"/>
      <c r="E66" s="132" t="s">
        <v>115</v>
      </c>
      <c r="F66" s="133"/>
      <c r="G66" s="133"/>
      <c r="H66" s="133"/>
      <c r="I66" s="133"/>
      <c r="J66" s="133"/>
      <c r="K66" s="134"/>
      <c r="L66" s="36"/>
      <c r="M66" s="36"/>
      <c r="N66" s="36"/>
      <c r="O66" s="36"/>
      <c r="P66" s="36"/>
      <c r="Q66" s="36"/>
      <c r="R66" s="36"/>
      <c r="S66" s="36"/>
      <c r="T66" s="26">
        <f>T65</f>
        <v>612</v>
      </c>
      <c r="U66" s="26">
        <f t="shared" ref="U66:AA66" si="72">U65</f>
        <v>792</v>
      </c>
      <c r="V66" s="26">
        <f t="shared" si="72"/>
        <v>512</v>
      </c>
      <c r="W66" s="26">
        <f t="shared" si="72"/>
        <v>512</v>
      </c>
      <c r="X66" s="26">
        <f t="shared" si="72"/>
        <v>512</v>
      </c>
      <c r="Y66" s="26">
        <f t="shared" si="72"/>
        <v>544</v>
      </c>
      <c r="Z66" s="26">
        <f t="shared" si="72"/>
        <v>544</v>
      </c>
      <c r="AA66" s="26">
        <f t="shared" si="72"/>
        <v>192</v>
      </c>
      <c r="AB66" s="111">
        <f>SUM(T66:U66)/36+SUM(V66:AA66)/32</f>
        <v>127</v>
      </c>
      <c r="AC66" s="112" t="s">
        <v>71</v>
      </c>
      <c r="AD66" s="113"/>
      <c r="AE66" s="113"/>
      <c r="AG66" s="23"/>
    </row>
    <row r="67" spans="1:35" ht="35.1" customHeight="1">
      <c r="A67" s="145" t="s">
        <v>193</v>
      </c>
      <c r="B67" s="146"/>
      <c r="C67" s="158"/>
      <c r="D67" s="76"/>
      <c r="E67" s="132" t="s">
        <v>116</v>
      </c>
      <c r="F67" s="133"/>
      <c r="G67" s="133"/>
      <c r="H67" s="133"/>
      <c r="I67" s="133"/>
      <c r="J67" s="133"/>
      <c r="K67" s="134"/>
      <c r="L67" s="36"/>
      <c r="M67" s="36"/>
      <c r="N67" s="36"/>
      <c r="O67" s="36"/>
      <c r="P67" s="36"/>
      <c r="Q67" s="36"/>
      <c r="R67" s="36"/>
      <c r="S67" s="36"/>
      <c r="T67" s="26">
        <f t="shared" ref="T67:AA68" si="73">T46+T52+T57</f>
        <v>0</v>
      </c>
      <c r="U67" s="26">
        <f t="shared" si="73"/>
        <v>0</v>
      </c>
      <c r="V67" s="26">
        <f t="shared" si="73"/>
        <v>0</v>
      </c>
      <c r="W67" s="26">
        <f t="shared" si="73"/>
        <v>72</v>
      </c>
      <c r="X67" s="26">
        <f t="shared" si="73"/>
        <v>0</v>
      </c>
      <c r="Y67" s="26">
        <f t="shared" si="73"/>
        <v>72</v>
      </c>
      <c r="Z67" s="26">
        <f t="shared" si="73"/>
        <v>0</v>
      </c>
      <c r="AA67" s="26">
        <f t="shared" si="73"/>
        <v>72</v>
      </c>
      <c r="AB67" s="111">
        <f>SUM(T67:AA67)/36</f>
        <v>6</v>
      </c>
      <c r="AC67" s="112" t="s">
        <v>71</v>
      </c>
      <c r="AD67" s="113"/>
      <c r="AE67" s="113"/>
    </row>
    <row r="68" spans="1:35" ht="35.1" customHeight="1">
      <c r="A68" s="142" t="s">
        <v>121</v>
      </c>
      <c r="B68" s="143"/>
      <c r="C68" s="158"/>
      <c r="D68" s="76"/>
      <c r="E68" s="132" t="s">
        <v>117</v>
      </c>
      <c r="F68" s="133"/>
      <c r="G68" s="133"/>
      <c r="H68" s="133"/>
      <c r="I68" s="133"/>
      <c r="J68" s="133"/>
      <c r="K68" s="134"/>
      <c r="L68" s="36"/>
      <c r="M68" s="36"/>
      <c r="N68" s="36"/>
      <c r="O68" s="36"/>
      <c r="P68" s="36"/>
      <c r="Q68" s="36"/>
      <c r="R68" s="36"/>
      <c r="S68" s="36"/>
      <c r="T68" s="26">
        <f t="shared" si="73"/>
        <v>0</v>
      </c>
      <c r="U68" s="26">
        <f t="shared" si="73"/>
        <v>0</v>
      </c>
      <c r="V68" s="26">
        <f t="shared" si="73"/>
        <v>0</v>
      </c>
      <c r="W68" s="26">
        <f t="shared" si="73"/>
        <v>180</v>
      </c>
      <c r="X68" s="26">
        <f t="shared" si="73"/>
        <v>0</v>
      </c>
      <c r="Y68" s="26">
        <f t="shared" si="73"/>
        <v>180</v>
      </c>
      <c r="Z68" s="26">
        <f t="shared" si="73"/>
        <v>0</v>
      </c>
      <c r="AA68" s="26">
        <f t="shared" si="73"/>
        <v>180</v>
      </c>
      <c r="AB68" s="111">
        <f t="shared" ref="AB68:AB69" si="74">SUM(T68:AA68)/36</f>
        <v>15</v>
      </c>
      <c r="AC68" s="112" t="s">
        <v>71</v>
      </c>
      <c r="AD68" s="113"/>
      <c r="AE68" s="113"/>
    </row>
    <row r="69" spans="1:35" ht="35.1" customHeight="1">
      <c r="A69" s="142" t="s">
        <v>194</v>
      </c>
      <c r="B69" s="143"/>
      <c r="C69" s="158"/>
      <c r="D69" s="76"/>
      <c r="E69" s="132" t="s">
        <v>118</v>
      </c>
      <c r="F69" s="133"/>
      <c r="G69" s="133"/>
      <c r="H69" s="133"/>
      <c r="I69" s="133"/>
      <c r="J69" s="133"/>
      <c r="K69" s="134"/>
      <c r="L69" s="36"/>
      <c r="M69" s="36"/>
      <c r="N69" s="36"/>
      <c r="O69" s="36"/>
      <c r="P69" s="36"/>
      <c r="Q69" s="36"/>
      <c r="R69" s="36"/>
      <c r="S69" s="36"/>
      <c r="T69" s="26"/>
      <c r="U69" s="26"/>
      <c r="V69" s="26"/>
      <c r="W69" s="26"/>
      <c r="X69" s="26"/>
      <c r="Y69" s="26"/>
      <c r="Z69" s="26"/>
      <c r="AA69" s="27">
        <f>AA59</f>
        <v>144</v>
      </c>
      <c r="AB69" s="111">
        <f t="shared" si="74"/>
        <v>4</v>
      </c>
      <c r="AC69" s="112" t="s">
        <v>71</v>
      </c>
      <c r="AD69" s="114"/>
      <c r="AE69" s="114"/>
    </row>
    <row r="70" spans="1:35" ht="35.1" customHeight="1">
      <c r="A70" s="144" t="s">
        <v>122</v>
      </c>
      <c r="B70" s="144"/>
      <c r="C70" s="158"/>
      <c r="D70" s="76"/>
      <c r="E70" s="132" t="s">
        <v>119</v>
      </c>
      <c r="F70" s="133"/>
      <c r="G70" s="133"/>
      <c r="H70" s="133"/>
      <c r="I70" s="133"/>
      <c r="J70" s="133"/>
      <c r="K70" s="134"/>
      <c r="L70" s="35"/>
      <c r="M70" s="35"/>
      <c r="N70" s="35"/>
      <c r="O70" s="35"/>
      <c r="P70" s="35"/>
      <c r="Q70" s="35"/>
      <c r="R70" s="35"/>
      <c r="S70" s="35"/>
      <c r="T70" s="27">
        <v>0</v>
      </c>
      <c r="U70" s="27">
        <v>4</v>
      </c>
      <c r="V70" s="27">
        <v>2</v>
      </c>
      <c r="W70" s="27">
        <v>2</v>
      </c>
      <c r="X70" s="27">
        <v>2</v>
      </c>
      <c r="Y70" s="27">
        <v>2</v>
      </c>
      <c r="Z70" s="27">
        <v>0</v>
      </c>
      <c r="AA70" s="27">
        <v>1</v>
      </c>
      <c r="AB70" s="115">
        <f>SUM(T70:AA70)</f>
        <v>13</v>
      </c>
      <c r="AC70" s="114"/>
      <c r="AD70" s="114"/>
      <c r="AE70" s="114"/>
    </row>
    <row r="71" spans="1:35" ht="35.1" customHeight="1">
      <c r="A71" s="128"/>
      <c r="B71" s="129"/>
      <c r="C71" s="158"/>
      <c r="D71" s="76"/>
      <c r="E71" s="132" t="s">
        <v>137</v>
      </c>
      <c r="F71" s="133"/>
      <c r="G71" s="133"/>
      <c r="H71" s="133"/>
      <c r="I71" s="133"/>
      <c r="J71" s="133"/>
      <c r="K71" s="134"/>
      <c r="L71" s="35"/>
      <c r="M71" s="35"/>
      <c r="N71" s="35"/>
      <c r="O71" s="35"/>
      <c r="P71" s="35"/>
      <c r="Q71" s="35"/>
      <c r="R71" s="35"/>
      <c r="S71" s="35"/>
      <c r="T71" s="27">
        <v>3</v>
      </c>
      <c r="U71" s="27">
        <v>6</v>
      </c>
      <c r="V71" s="27">
        <v>3</v>
      </c>
      <c r="W71" s="27">
        <v>5</v>
      </c>
      <c r="X71" s="27">
        <v>1</v>
      </c>
      <c r="Y71" s="27">
        <v>6</v>
      </c>
      <c r="Z71" s="27">
        <v>0</v>
      </c>
      <c r="AA71" s="27">
        <v>8</v>
      </c>
      <c r="AB71" s="115">
        <f t="shared" ref="AB71:AB72" si="75">SUM(T71:AA71)</f>
        <v>32</v>
      </c>
      <c r="AC71" s="114"/>
      <c r="AD71" s="114"/>
      <c r="AE71" s="114"/>
    </row>
    <row r="72" spans="1:35" ht="35.1" customHeight="1">
      <c r="A72" s="130"/>
      <c r="B72" s="131"/>
      <c r="C72" s="158"/>
      <c r="D72" s="76"/>
      <c r="E72" s="132" t="s">
        <v>120</v>
      </c>
      <c r="F72" s="133"/>
      <c r="G72" s="133"/>
      <c r="H72" s="133"/>
      <c r="I72" s="133"/>
      <c r="J72" s="133"/>
      <c r="K72" s="134"/>
      <c r="L72" s="35"/>
      <c r="M72" s="35"/>
      <c r="N72" s="35"/>
      <c r="O72" s="35"/>
      <c r="P72" s="35"/>
      <c r="Q72" s="35"/>
      <c r="R72" s="35"/>
      <c r="S72" s="35"/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115">
        <f t="shared" si="75"/>
        <v>0</v>
      </c>
      <c r="AC72" s="114"/>
      <c r="AD72" s="114"/>
      <c r="AE72" s="114"/>
    </row>
    <row r="73" spans="1:35">
      <c r="W73" s="13" t="str">
        <f>IF(SUM(W67:W68)/36=W7,"","ОШИБКА!")</f>
        <v/>
      </c>
      <c r="X73" s="13" t="str">
        <f>IF(SUM(X67:X68)/36=X7,"","ОШИБКА!")</f>
        <v/>
      </c>
      <c r="Y73" s="13" t="str">
        <f>IF(SUM(Y67:Y68)/36=Y7,"","ОШИБКА!")</f>
        <v/>
      </c>
      <c r="Z73" s="13" t="str">
        <f>IF(SUM(Z67:Z68)/36=Z7,"","ОШИБКА!")</f>
        <v/>
      </c>
      <c r="AA73" s="13" t="str">
        <f>IF(SUM(AA67:AA68)/36=AA7,"","ОШИБКА!")</f>
        <v/>
      </c>
    </row>
  </sheetData>
  <mergeCells count="49">
    <mergeCell ref="AB29:AC29"/>
    <mergeCell ref="AB27:AC27"/>
    <mergeCell ref="AB23:AC23"/>
    <mergeCell ref="AB24:AC24"/>
    <mergeCell ref="AB25:AC25"/>
    <mergeCell ref="AB26:AC26"/>
    <mergeCell ref="AB28:AC28"/>
    <mergeCell ref="AB18:AC18"/>
    <mergeCell ref="AB19:AC19"/>
    <mergeCell ref="AB20:AC20"/>
    <mergeCell ref="AB21:AC21"/>
    <mergeCell ref="AB22:AC22"/>
    <mergeCell ref="T3:U3"/>
    <mergeCell ref="V3:W3"/>
    <mergeCell ref="X3:Y3"/>
    <mergeCell ref="Z3:AA3"/>
    <mergeCell ref="T2:AA2"/>
    <mergeCell ref="D4:D8"/>
    <mergeCell ref="D3:G3"/>
    <mergeCell ref="C2:K2"/>
    <mergeCell ref="C66:C72"/>
    <mergeCell ref="E66:K66"/>
    <mergeCell ref="C3:C8"/>
    <mergeCell ref="J3:K8"/>
    <mergeCell ref="K11:K12"/>
    <mergeCell ref="I3:I8"/>
    <mergeCell ref="E67:K67"/>
    <mergeCell ref="E68:K68"/>
    <mergeCell ref="H3:H8"/>
    <mergeCell ref="E4:E8"/>
    <mergeCell ref="F4:F8"/>
    <mergeCell ref="G4:G8"/>
    <mergeCell ref="L2:S2"/>
    <mergeCell ref="R3:S3"/>
    <mergeCell ref="L3:M3"/>
    <mergeCell ref="N3:O3"/>
    <mergeCell ref="P3:Q3"/>
    <mergeCell ref="A2:A8"/>
    <mergeCell ref="B2:B8"/>
    <mergeCell ref="A66:B66"/>
    <mergeCell ref="A69:B69"/>
    <mergeCell ref="A70:B70"/>
    <mergeCell ref="A67:B67"/>
    <mergeCell ref="A68:B68"/>
    <mergeCell ref="A71:B72"/>
    <mergeCell ref="E70:K70"/>
    <mergeCell ref="E71:K71"/>
    <mergeCell ref="E72:K72"/>
    <mergeCell ref="E69:K69"/>
  </mergeCells>
  <conditionalFormatting sqref="AE18">
    <cfRule type="cellIs" dxfId="14" priority="11" operator="lessThan">
      <formula>$AD$18</formula>
    </cfRule>
  </conditionalFormatting>
  <conditionalFormatting sqref="AE19">
    <cfRule type="cellIs" dxfId="13" priority="10" operator="lessThan">
      <formula>$AD$19</formula>
    </cfRule>
  </conditionalFormatting>
  <conditionalFormatting sqref="AE20">
    <cfRule type="cellIs" dxfId="12" priority="9" operator="notEqual">
      <formula>$AD$20</formula>
    </cfRule>
  </conditionalFormatting>
  <conditionalFormatting sqref="AE22">
    <cfRule type="cellIs" dxfId="11" priority="7" operator="notEqual">
      <formula>$AD$22</formula>
    </cfRule>
  </conditionalFormatting>
  <conditionalFormatting sqref="AE21">
    <cfRule type="cellIs" dxfId="10" priority="6" operator="notEqual">
      <formula>$AD$21</formula>
    </cfRule>
  </conditionalFormatting>
  <conditionalFormatting sqref="AE23">
    <cfRule type="cellIs" dxfId="9" priority="5" operator="greaterThan">
      <formula>$AD$23</formula>
    </cfRule>
  </conditionalFormatting>
  <conditionalFormatting sqref="AE24">
    <cfRule type="cellIs" dxfId="8" priority="4" operator="lessThan">
      <formula>$AD$24</formula>
    </cfRule>
  </conditionalFormatting>
  <conditionalFormatting sqref="AE25">
    <cfRule type="cellIs" dxfId="7" priority="3" operator="lessThan">
      <formula>$AD$25</formula>
    </cfRule>
  </conditionalFormatting>
  <conditionalFormatting sqref="AE26">
    <cfRule type="cellIs" dxfId="6" priority="2" operator="lessThan">
      <formula>$AD$26</formula>
    </cfRule>
  </conditionalFormatting>
  <conditionalFormatting sqref="C10">
    <cfRule type="cellIs" dxfId="5" priority="24" operator="notEqual">
      <formula>#REF!</formula>
    </cfRule>
  </conditionalFormatting>
  <conditionalFormatting sqref="C64">
    <cfRule type="cellIs" dxfId="4" priority="25" operator="notEqual">
      <formula>#REF!</formula>
    </cfRule>
  </conditionalFormatting>
  <conditionalFormatting sqref="C65">
    <cfRule type="cellIs" dxfId="3" priority="26" operator="notEqual">
      <formula>#REF!</formula>
    </cfRule>
  </conditionalFormatting>
  <conditionalFormatting sqref="C28">
    <cfRule type="cellIs" dxfId="2" priority="27" operator="lessThan">
      <formula>#REF!</formula>
    </cfRule>
  </conditionalFormatting>
  <conditionalFormatting sqref="C29">
    <cfRule type="cellIs" dxfId="1" priority="28" operator="lessThan">
      <formula>#REF!</formula>
    </cfRule>
  </conditionalFormatting>
  <conditionalFormatting sqref="T10:AA63">
    <cfRule type="cellIs" dxfId="0" priority="1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41:AA63 T10:AA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2024-06-24T10:35:04Z</dcterms:modified>
</cp:coreProperties>
</file>